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Zakázky_2019_PD\Deak_TS HAvířov\TS_Elektro_DPS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8" i="12" l="1"/>
  <c r="F39" i="1" s="1"/>
  <c r="G9" i="12"/>
  <c r="AD68" i="12" s="1"/>
  <c r="G39" i="1" s="1"/>
  <c r="G40" i="1" s="1"/>
  <c r="G25" i="1" s="1"/>
  <c r="G26" i="1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3" i="12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5" i="12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O63" i="12" s="1"/>
  <c r="Q65" i="12"/>
  <c r="U65" i="12"/>
  <c r="U63" i="12" s="1"/>
  <c r="G66" i="12"/>
  <c r="I66" i="12"/>
  <c r="K66" i="12"/>
  <c r="M66" i="12"/>
  <c r="O66" i="12"/>
  <c r="Q66" i="12"/>
  <c r="U66" i="12"/>
  <c r="I20" i="1"/>
  <c r="I19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24" i="1" s="1"/>
  <c r="H39" i="1"/>
  <c r="H40" i="1" s="1"/>
  <c r="K54" i="12"/>
  <c r="G54" i="12"/>
  <c r="I50" i="1" s="1"/>
  <c r="K32" i="12"/>
  <c r="G32" i="12"/>
  <c r="I49" i="1" s="1"/>
  <c r="K13" i="12"/>
  <c r="Q13" i="12"/>
  <c r="I13" i="12"/>
  <c r="Q8" i="12"/>
  <c r="I8" i="12"/>
  <c r="U8" i="12"/>
  <c r="O8" i="12"/>
  <c r="K63" i="12"/>
  <c r="Q63" i="12"/>
  <c r="I63" i="12"/>
  <c r="Q54" i="12"/>
  <c r="I54" i="12"/>
  <c r="U54" i="12"/>
  <c r="O54" i="12"/>
  <c r="Q32" i="12"/>
  <c r="I32" i="12"/>
  <c r="U32" i="12"/>
  <c r="O32" i="12"/>
  <c r="U13" i="12"/>
  <c r="O13" i="12"/>
  <c r="K8" i="12"/>
  <c r="G8" i="12"/>
  <c r="G28" i="1"/>
  <c r="G29" i="1"/>
  <c r="M13" i="12"/>
  <c r="M63" i="12"/>
  <c r="G63" i="12"/>
  <c r="I51" i="1" s="1"/>
  <c r="G13" i="12"/>
  <c r="I48" i="1" s="1"/>
  <c r="I18" i="1" s="1"/>
  <c r="M55" i="12"/>
  <c r="M54" i="12" s="1"/>
  <c r="M33" i="12"/>
  <c r="M32" i="12" s="1"/>
  <c r="M9" i="12"/>
  <c r="M8" i="12" s="1"/>
  <c r="I39" i="1"/>
  <c r="I40" i="1" s="1"/>
  <c r="J39" i="1" s="1"/>
  <c r="J40" i="1" s="1"/>
  <c r="I47" i="1" l="1"/>
  <c r="G68" i="12"/>
  <c r="I16" i="1" l="1"/>
  <c r="I21" i="1" s="1"/>
  <c r="I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<sst xmlns="http://schemas.openxmlformats.org/spreadsheetml/2006/main" count="361" uniqueCount="208">
  <si>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</si>
  <si>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</si>
  <si>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</si>
  <si>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</si>
  <si>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</si>
  <si>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</si>
  <si>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</si>
  <si>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</si>
  <si>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</si>
  <si>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</si>
  <si>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</si>
  <si>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</si>
  <si>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</si>
  <si>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</si>
  <si>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</si>
  <si>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</si>
  <si>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</si>
  <si>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</si>
  <si>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</si>
  <si>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</si>
  <si>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</si>
  <si>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</si>
  <si>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</si>
  <si>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</si>
  <si>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</si>
  <si>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</si>
  <si>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</si>
  <si>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</si>
  <si>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</si>
  <si>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</si>
  <si>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</si>
  <si>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</si>
  <si>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</si>
  <si>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</si>
  <si>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</si>
  <si>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</si>
  <si>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</si>
  <si>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</si>
  <si>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</si>
  <si>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</si>
  <si>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</si>
  <si>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</si>
  <si>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</si>
  <si>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</si>
  <si>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</si>
  <si>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NÁSTAVBAAPŘÍSTAVBAOBJEKTUŠATENVAREÁLUTSHAVÍŘOV</t>
  </si>
  <si>
    <t>Celkem za stavbu</t>
  </si>
  <si>
    <t>CZK</t>
  </si>
  <si>
    <t>Rekapitulace dílů</t>
  </si>
  <si>
    <t>Typ dílu</t>
  </si>
  <si>
    <t>97</t>
  </si>
  <si>
    <t>Prorážení otvorů</t>
  </si>
  <si>
    <t>M21</t>
  </si>
  <si>
    <t>Elektromontáže</t>
  </si>
  <si>
    <t>D21</t>
  </si>
  <si>
    <t>Dodávky Elektro</t>
  </si>
  <si>
    <t>M28</t>
  </si>
  <si>
    <t>Hromosvod a uzemnění</t>
  </si>
  <si>
    <t>VRN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</si>
  <si>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</si>
  <si>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</si>
  <si>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</si>
  <si>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</si>
  <si>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</si>
  <si>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</si>
  <si>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</si>
  <si>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</si>
  <si>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</si>
  <si>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</si>
  <si>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</si>
  <si>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</si>
  <si>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</si>
  <si>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</si>
  <si>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</si>
  <si>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</si>
  <si>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</si>
  <si>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</si>
  <si>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</si>
  <si>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</si>
  <si>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</si>
  <si>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</si>
  <si>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</si>
  <si>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</si>
  <si>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</si>
  <si>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</si>
  <si>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</si>
  <si>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</si>
  <si>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</si>
  <si>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974031132R00</t>
  </si>
  <si>
    <t>Vysekání rýh ve zdi cihelné 5 x 7 cm</t>
  </si>
  <si>
    <t>m</t>
  </si>
  <si>
    <t>POL1_0</t>
  </si>
  <si>
    <t>974031134R00</t>
  </si>
  <si>
    <t>Vysekání rýh ve zdi cihelné 3 x 3 cm</t>
  </si>
  <si>
    <t>974031133R00</t>
  </si>
  <si>
    <t>Vysekání rýh ve zdi cihelné 5 x 10 cm</t>
  </si>
  <si>
    <t>612403384R00</t>
  </si>
  <si>
    <t xml:space="preserve">Hrubá výplň rýh ve stěnách do 5x10 cm maltou </t>
  </si>
  <si>
    <t>210190014R00</t>
  </si>
  <si>
    <t xml:space="preserve">Napojení hlavního přívodu  </t>
  </si>
  <si>
    <t>hod.</t>
  </si>
  <si>
    <t>21020R-01</t>
  </si>
  <si>
    <t>Výměna nového jističe před elektroměrem</t>
  </si>
  <si>
    <t>210010321R00</t>
  </si>
  <si>
    <t>Krabice univerzální KU a odbočná KO se zapoj.,kruh</t>
  </si>
  <si>
    <t>kus</t>
  </si>
  <si>
    <t>210110003R00</t>
  </si>
  <si>
    <t>Spínač nástěnný seriový - řaz. 5, obyč.prostředí</t>
  </si>
  <si>
    <t>210110001R00</t>
  </si>
  <si>
    <t>Spínač nástěnný jednopól.- řaz. 1, obyč.prostředí</t>
  </si>
  <si>
    <t>210100001R00</t>
  </si>
  <si>
    <t>Ukončení vodičů v rozvaděči + zapojení do 2,5 mm2</t>
  </si>
  <si>
    <t>210190004R00</t>
  </si>
  <si>
    <t>Montáž celoplechových rozvodnic do váhy 150 kg</t>
  </si>
  <si>
    <t>210290751R00</t>
  </si>
  <si>
    <t>Montáž ventilátoru do 1,5 kW</t>
  </si>
  <si>
    <t>210200006R00</t>
  </si>
  <si>
    <t>Svítidlo LED přisazené, kruhové s infračidlem</t>
  </si>
  <si>
    <t>210200013R00</t>
  </si>
  <si>
    <t>Svítidlo LED přisazené, kruhové D300</t>
  </si>
  <si>
    <t>210201039R00</t>
  </si>
  <si>
    <t>Svítidlo zářivkové LED strop.přisazené</t>
  </si>
  <si>
    <t>210111011R00</t>
  </si>
  <si>
    <t>Zásuvka domovní zapuštěná - provedení 2P+PE</t>
  </si>
  <si>
    <t>210220321R00</t>
  </si>
  <si>
    <t>Svorka na potrubí Bernard, včetně Cu pásku</t>
  </si>
  <si>
    <t>210810045R00</t>
  </si>
  <si>
    <t>Kabel CYKY-m 750 V 3 x 1,5 mm2 pevně uložený</t>
  </si>
  <si>
    <t>210810046R00</t>
  </si>
  <si>
    <t>Kabel CYKY-m 750 V 3 x 2,5 mm2 pevně uložený</t>
  </si>
  <si>
    <t>210810052R00</t>
  </si>
  <si>
    <t>Kabel CYKY-m 750 V 5 x 6 mm2 pevně uložený</t>
  </si>
  <si>
    <t>210800004R00</t>
  </si>
  <si>
    <t>Vodič CYY 6 mm2 uložený pevně</t>
  </si>
  <si>
    <t>21080R100</t>
  </si>
  <si>
    <t>Stavební přípomoce při elektromontážích</t>
  </si>
  <si>
    <t>kpl.</t>
  </si>
  <si>
    <t>34111030R</t>
  </si>
  <si>
    <t>Kabel silový s Cu jádrem 750 V CYKY 3 x 1,5 mm2</t>
  </si>
  <si>
    <t>POL3_0</t>
  </si>
  <si>
    <t>34111036R</t>
  </si>
  <si>
    <t>Kabel silový s Cu jádrem 750 V CYKY 3 x 2,5 mm2</t>
  </si>
  <si>
    <t>34111100R</t>
  </si>
  <si>
    <t>Kabel silový s Cu jádrem 750 V CYKY 5 x 6 mm2</t>
  </si>
  <si>
    <t>34142187R</t>
  </si>
  <si>
    <t>Vodič pro pevné uložení CYA 10,00 mm2 zelený</t>
  </si>
  <si>
    <t>34535549R</t>
  </si>
  <si>
    <t>Tlačítko velkoplošné zaoblené 3553-80289, řazení 1/O</t>
  </si>
  <si>
    <t>34535540R</t>
  </si>
  <si>
    <t>Vypínač velkoplošný zaoblený 3553-01289, řazení 1</t>
  </si>
  <si>
    <t>34535443R</t>
  </si>
  <si>
    <t>Strojek spínače seriového Tango 3559-A05345 řaz.5</t>
  </si>
  <si>
    <t>34536492R</t>
  </si>
  <si>
    <t>Kryt spínače Tango 3558A-A652</t>
  </si>
  <si>
    <t>34536497R</t>
  </si>
  <si>
    <t>Kryt spínače Tango 3558A-A655</t>
  </si>
  <si>
    <t>34536700R</t>
  </si>
  <si>
    <t>Rámeček pro spínače a zásuvky Tango 3901A-B10</t>
  </si>
  <si>
    <t>34551612R</t>
  </si>
  <si>
    <t>Zásuvka Tango 5518A-A2359</t>
  </si>
  <si>
    <t>34551618R</t>
  </si>
  <si>
    <t>Zásuvka dvojnásobná Tango 5512A-2349</t>
  </si>
  <si>
    <t>35822403R</t>
  </si>
  <si>
    <t>Jistič do 63 A 3pólový charakter. B LTN-25B-3</t>
  </si>
  <si>
    <t>34571519R</t>
  </si>
  <si>
    <t>Krabice univerzální z PH  KU 68-1902</t>
  </si>
  <si>
    <t>345714252R</t>
  </si>
  <si>
    <t>Krabice elektroinstalační plastová 8106</t>
  </si>
  <si>
    <t>34814143R</t>
  </si>
  <si>
    <t xml:space="preserve">Svítidlo stropní závěsné s čidlem - "B", KANLUX-PIRES DL-60O RS/IP44 </t>
  </si>
  <si>
    <t>34814104R</t>
  </si>
  <si>
    <t>Svítidlo stropní AREL3000RM2KV "C", leštěná AL mřížka, 1 x LED, 26W, 3050lm</t>
  </si>
  <si>
    <t>34814119R</t>
  </si>
  <si>
    <t>Svítidlo stropní kruhové "D", MODUS BRS 1 x LED, 14W, 1500lm, IP40,3000K</t>
  </si>
  <si>
    <t>35712201R</t>
  </si>
  <si>
    <t>Skříň rozvaděčová dle technického listu RH, vč. výzbroje dle v.č.E-03 a dílenské výroby</t>
  </si>
  <si>
    <t>54159021R</t>
  </si>
  <si>
    <t>Ventilátor axiální s výkonem min 100m3/hod</t>
  </si>
  <si>
    <t>542-100R</t>
  </si>
  <si>
    <t>Drobný montážní materiál</t>
  </si>
  <si>
    <t>210220300R</t>
  </si>
  <si>
    <t>Demontáž stávající jímací soustavy</t>
  </si>
  <si>
    <t>210220002RT3</t>
  </si>
  <si>
    <t>Vedení uzemňovací na povrchu AlMgSi D 8 mm, včetně dodávky AlMgSi + PV 23</t>
  </si>
  <si>
    <t>210220101RT4</t>
  </si>
  <si>
    <t>Vodiče svodové AlMgSi D do 10 + podpěry, včetně dodávky drátu AlMgSi 8 mm + PV 21</t>
  </si>
  <si>
    <t>210220301RT2</t>
  </si>
  <si>
    <t>Svorka hromosvodová do 2 šroubů /SS, SZ, SO/, včetně dodávky svorky SS</t>
  </si>
  <si>
    <t>210220372RT1</t>
  </si>
  <si>
    <t>Úhelník ochranný nebo trubka s držáky do zdiva, včetně ochran.úhelníku + 2 držáky do zdi</t>
  </si>
  <si>
    <t>210220431R00</t>
  </si>
  <si>
    <t>Tvarování montážního dílu jímače, ochr.trubky,úhel</t>
  </si>
  <si>
    <t>210220401RT1</t>
  </si>
  <si>
    <t>Označení svodu štítky, smaltované, umělá hmota, včetně dodávky štítku</t>
  </si>
  <si>
    <t>210220212RT1</t>
  </si>
  <si>
    <t>Tyč jímací s upev. na stř.do 3 m, do zdi, včetně dodávky jímací tyče JT 1.5</t>
  </si>
  <si>
    <t>R100</t>
  </si>
  <si>
    <t>Výchozí revizní zpráva elektro</t>
  </si>
  <si>
    <t>R101</t>
  </si>
  <si>
    <t>Výchozí revize hromosvodu</t>
  </si>
  <si>
    <t>svod</t>
  </si>
  <si>
    <t>R102</t>
  </si>
  <si>
    <t>Projektová dokumentace skutečného stavu</t>
  </si>
  <si>
    <t/>
  </si>
  <si>
    <t>SUM</t>
  </si>
  <si>
    <t>POPUZIV</t>
  </si>
  <si>
    <t>END</t>
  </si>
  <si>
    <t>NÁSTAVBA A PŘÍSTAVBA OBJEKTU ŠATEN V AREÁLU TS HAVÍŘOV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</si>
</sst>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" zoomScaleNormal="100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5" t="s">
        <v>42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81" t="s">
        <v>40</v>
      </c>
      <c r="C2" s="82"/>
      <c r="D2" s="83"/>
      <c r="E2" s="207" t="s">
        <v>207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5"/>
      <c r="E11" s="245"/>
      <c r="F11" s="245"/>
      <c r="G11" s="245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8"/>
      <c r="E12" s="248"/>
      <c r="F12" s="248"/>
      <c r="G12" s="248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49"/>
      <c r="E13" s="249"/>
      <c r="F13" s="249"/>
      <c r="G13" s="24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4"/>
      <c r="F15" s="244"/>
      <c r="G15" s="246"/>
      <c r="H15" s="246"/>
      <c r="I15" s="246" t="s">
        <v>28</v>
      </c>
      <c r="J15" s="247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5"/>
      <c r="F16" s="226"/>
      <c r="G16" s="225"/>
      <c r="H16" s="226"/>
      <c r="I16" s="225">
        <f>SUMIF(F47:F51,A16,I47:I51)+SUMIF(F47:F51,"PSU",I47:I51)</f>
        <v>0</v>
      </c>
      <c r="J16" s="227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5"/>
      <c r="F17" s="226"/>
      <c r="G17" s="225"/>
      <c r="H17" s="226"/>
      <c r="I17" s="225">
        <f>SUMIF(F47:F51,A17,I47:I51)</f>
        <v>0</v>
      </c>
      <c r="J17" s="227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5"/>
      <c r="F18" s="226"/>
      <c r="G18" s="225"/>
      <c r="H18" s="226"/>
      <c r="I18" s="225">
        <f>SUMIF(F47:F51,A18,I47:I51)</f>
        <v>0</v>
      </c>
      <c r="J18" s="227"/>
    </row>
    <row r="19" spans="1:10" ht="23.25" customHeight="1" x14ac:dyDescent="0.2">
      <c r="A19" s="148" t="s">
        <v>59</v>
      </c>
      <c r="B19" s="149" t="s">
        <v>26</v>
      </c>
      <c r="C19" s="58"/>
      <c r="D19" s="59"/>
      <c r="E19" s="225"/>
      <c r="F19" s="226"/>
      <c r="G19" s="225"/>
      <c r="H19" s="226"/>
      <c r="I19" s="225">
        <f>SUMIF(F47:F51,A19,I47:I51)</f>
        <v>0</v>
      </c>
      <c r="J19" s="227"/>
    </row>
    <row r="20" spans="1:10" ht="23.25" customHeight="1" x14ac:dyDescent="0.2">
      <c r="A20" s="148" t="s">
        <v>60</v>
      </c>
      <c r="B20" s="149" t="s">
        <v>27</v>
      </c>
      <c r="C20" s="58"/>
      <c r="D20" s="59"/>
      <c r="E20" s="225"/>
      <c r="F20" s="226"/>
      <c r="G20" s="225"/>
      <c r="H20" s="226"/>
      <c r="I20" s="225">
        <f>SUMIF(F47:F51,A20,I47:I51)</f>
        <v>0</v>
      </c>
      <c r="J20" s="227"/>
    </row>
    <row r="21" spans="1:10" ht="23.25" customHeight="1" x14ac:dyDescent="0.2">
      <c r="A21" s="4"/>
      <c r="B21" s="74" t="s">
        <v>28</v>
      </c>
      <c r="C21" s="75"/>
      <c r="D21" s="76"/>
      <c r="E21" s="233"/>
      <c r="F21" s="242"/>
      <c r="G21" s="233"/>
      <c r="H21" s="242"/>
      <c r="I21" s="233">
        <f>SUM(I16:J20)</f>
        <v>0</v>
      </c>
      <c r="J21" s="23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ZakladDPHSni*SazbaDPH1/100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ZakladDPHZakl*SazbaDPH2/100</f>
        <v>0</v>
      </c>
      <c r="H26" s="239"/>
      <c r="I26" s="23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3">
        <f>ZakladDPHSniVypocet+ZakladDPHZaklVypocet</f>
        <v>0</v>
      </c>
      <c r="H28" s="243"/>
      <c r="I28" s="243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1">
        <f>ZakladDPHSni+DPHSni+ZakladDPHZakl+DPHZakl+Zaokrouhleni</f>
        <v>0</v>
      </c>
      <c r="H29" s="241"/>
      <c r="I29" s="241"/>
      <c r="J29" s="126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43663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6"/>
      <c r="D39" s="217"/>
      <c r="E39" s="217"/>
      <c r="F39" s="115">
        <f>' Pol'!AC68</f>
        <v>0</v>
      </c>
      <c r="G39" s="116">
        <f>' Pol'!AD68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18" t="s">
        <v>46</v>
      </c>
      <c r="C40" s="219"/>
      <c r="D40" s="219"/>
      <c r="E40" s="220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48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49</v>
      </c>
      <c r="G46" s="136"/>
      <c r="H46" s="136"/>
      <c r="I46" s="221" t="s">
        <v>28</v>
      </c>
      <c r="J46" s="221"/>
    </row>
    <row r="47" spans="1:10" ht="25.5" customHeight="1" x14ac:dyDescent="0.2">
      <c r="A47" s="129"/>
      <c r="B47" s="137" t="s">
        <v>50</v>
      </c>
      <c r="C47" s="223" t="s">
        <v>51</v>
      </c>
      <c r="D47" s="224"/>
      <c r="E47" s="224"/>
      <c r="F47" s="139" t="s">
        <v>23</v>
      </c>
      <c r="G47" s="140"/>
      <c r="H47" s="140"/>
      <c r="I47" s="222">
        <f>' Pol'!G8</f>
        <v>0</v>
      </c>
      <c r="J47" s="222"/>
    </row>
    <row r="48" spans="1:10" ht="25.5" customHeight="1" x14ac:dyDescent="0.2">
      <c r="A48" s="129"/>
      <c r="B48" s="131" t="s">
        <v>52</v>
      </c>
      <c r="C48" s="211" t="s">
        <v>53</v>
      </c>
      <c r="D48" s="212"/>
      <c r="E48" s="212"/>
      <c r="F48" s="141" t="s">
        <v>25</v>
      </c>
      <c r="G48" s="142"/>
      <c r="H48" s="142"/>
      <c r="I48" s="210">
        <f>' Pol'!G13</f>
        <v>0</v>
      </c>
      <c r="J48" s="210"/>
    </row>
    <row r="49" spans="1:10" ht="25.5" customHeight="1" x14ac:dyDescent="0.2">
      <c r="A49" s="129"/>
      <c r="B49" s="131" t="s">
        <v>54</v>
      </c>
      <c r="C49" s="211" t="s">
        <v>55</v>
      </c>
      <c r="D49" s="212"/>
      <c r="E49" s="212"/>
      <c r="F49" s="141" t="s">
        <v>23</v>
      </c>
      <c r="G49" s="142"/>
      <c r="H49" s="142"/>
      <c r="I49" s="210">
        <f>' Pol'!G32</f>
        <v>0</v>
      </c>
      <c r="J49" s="210"/>
    </row>
    <row r="50" spans="1:10" ht="25.5" customHeight="1" x14ac:dyDescent="0.2">
      <c r="A50" s="129"/>
      <c r="B50" s="131" t="s">
        <v>56</v>
      </c>
      <c r="C50" s="211" t="s">
        <v>57</v>
      </c>
      <c r="D50" s="212"/>
      <c r="E50" s="212"/>
      <c r="F50" s="141" t="s">
        <v>23</v>
      </c>
      <c r="G50" s="142"/>
      <c r="H50" s="142"/>
      <c r="I50" s="210">
        <f>' Pol'!G54</f>
        <v>0</v>
      </c>
      <c r="J50" s="210"/>
    </row>
    <row r="51" spans="1:10" ht="25.5" customHeight="1" x14ac:dyDescent="0.2">
      <c r="A51" s="129"/>
      <c r="B51" s="138" t="s">
        <v>58</v>
      </c>
      <c r="C51" s="214" t="s">
        <v>26</v>
      </c>
      <c r="D51" s="215"/>
      <c r="E51" s="215"/>
      <c r="F51" s="143" t="s">
        <v>23</v>
      </c>
      <c r="G51" s="144"/>
      <c r="H51" s="144"/>
      <c r="I51" s="213">
        <f>' Pol'!G63</f>
        <v>0</v>
      </c>
      <c r="J51" s="213"/>
    </row>
    <row r="52" spans="1:10" ht="25.5" customHeight="1" x14ac:dyDescent="0.2">
      <c r="A52" s="130"/>
      <c r="B52" s="134" t="s">
        <v>1</v>
      </c>
      <c r="C52" s="134"/>
      <c r="D52" s="135"/>
      <c r="E52" s="135"/>
      <c r="F52" s="145"/>
      <c r="G52" s="146"/>
      <c r="H52" s="146"/>
      <c r="I52" s="209">
        <f>SUM(I47:I51)</f>
        <v>0</v>
      </c>
      <c r="J52" s="209"/>
    </row>
    <row r="53" spans="1:10" x14ac:dyDescent="0.2">
      <c r="F53" s="147"/>
      <c r="G53" s="103"/>
      <c r="H53" s="147"/>
      <c r="I53" s="103"/>
      <c r="J53" s="103"/>
    </row>
    <row r="54" spans="1:10" x14ac:dyDescent="0.2">
      <c r="F54" s="147"/>
      <c r="G54" s="103"/>
      <c r="H54" s="147"/>
      <c r="I54" s="103"/>
      <c r="J54" s="103"/>
    </row>
    <row r="55" spans="1:10" x14ac:dyDescent="0.2">
      <c r="F55" s="147"/>
      <c r="G55" s="103"/>
      <c r="H55" s="147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62</v>
      </c>
    </row>
    <row r="2" spans="1:60" ht="24.95" customHeight="1" x14ac:dyDescent="0.2">
      <c r="A2" s="153" t="s">
        <v>61</v>
      </c>
      <c r="B2" s="151"/>
      <c r="C2" s="255" t="s">
        <v>45</v>
      </c>
      <c r="D2" s="256"/>
      <c r="E2" s="256"/>
      <c r="F2" s="256"/>
      <c r="G2" s="257"/>
      <c r="AE2" t="s">
        <v>63</v>
      </c>
    </row>
    <row r="3" spans="1:60" ht="24.95" hidden="1" customHeight="1" x14ac:dyDescent="0.2">
      <c r="A3" s="154" t="s">
        <v>7</v>
      </c>
      <c r="B3" s="152"/>
      <c r="C3" s="258"/>
      <c r="D3" s="258"/>
      <c r="E3" s="258"/>
      <c r="F3" s="258"/>
      <c r="G3" s="259"/>
      <c r="AE3" t="s">
        <v>64</v>
      </c>
    </row>
    <row r="4" spans="1:60" ht="24.95" hidden="1" customHeight="1" x14ac:dyDescent="0.2">
      <c r="A4" s="154" t="s">
        <v>8</v>
      </c>
      <c r="B4" s="152"/>
      <c r="C4" s="260"/>
      <c r="D4" s="258"/>
      <c r="E4" s="258"/>
      <c r="F4" s="258"/>
      <c r="G4" s="259"/>
      <c r="AE4" t="s">
        <v>65</v>
      </c>
    </row>
    <row r="5" spans="1:60" hidden="1" x14ac:dyDescent="0.2">
      <c r="A5" s="155" t="s">
        <v>66</v>
      </c>
      <c r="B5" s="156"/>
      <c r="C5" s="157"/>
      <c r="D5" s="158"/>
      <c r="E5" s="159"/>
      <c r="F5" s="159"/>
      <c r="G5" s="160"/>
      <c r="AE5" t="s">
        <v>67</v>
      </c>
    </row>
    <row r="6" spans="1:60" x14ac:dyDescent="0.2">
      <c r="D6" s="150"/>
    </row>
    <row r="7" spans="1:60" ht="38.25" x14ac:dyDescent="0.2">
      <c r="A7" s="165" t="s">
        <v>68</v>
      </c>
      <c r="B7" s="166" t="s">
        <v>69</v>
      </c>
      <c r="C7" s="166" t="s">
        <v>70</v>
      </c>
      <c r="D7" s="180" t="s">
        <v>71</v>
      </c>
      <c r="E7" s="165" t="s">
        <v>72</v>
      </c>
      <c r="F7" s="161" t="s">
        <v>73</v>
      </c>
      <c r="G7" s="181" t="s">
        <v>28</v>
      </c>
      <c r="H7" s="182" t="s">
        <v>29</v>
      </c>
      <c r="I7" s="182" t="s">
        <v>74</v>
      </c>
      <c r="J7" s="182" t="s">
        <v>30</v>
      </c>
      <c r="K7" s="182" t="s">
        <v>75</v>
      </c>
      <c r="L7" s="182" t="s">
        <v>76</v>
      </c>
      <c r="M7" s="182" t="s">
        <v>77</v>
      </c>
      <c r="N7" s="182" t="s">
        <v>78</v>
      </c>
      <c r="O7" s="182" t="s">
        <v>79</v>
      </c>
      <c r="P7" s="182" t="s">
        <v>80</v>
      </c>
      <c r="Q7" s="182" t="s">
        <v>81</v>
      </c>
      <c r="R7" s="182" t="s">
        <v>82</v>
      </c>
      <c r="S7" s="182" t="s">
        <v>83</v>
      </c>
      <c r="T7" s="182" t="s">
        <v>84</v>
      </c>
      <c r="U7" s="167" t="s">
        <v>85</v>
      </c>
    </row>
    <row r="8" spans="1:60" x14ac:dyDescent="0.2">
      <c r="A8" s="183" t="s">
        <v>86</v>
      </c>
      <c r="B8" s="184" t="s">
        <v>50</v>
      </c>
      <c r="C8" s="185" t="s">
        <v>51</v>
      </c>
      <c r="D8" s="186"/>
      <c r="E8" s="187"/>
      <c r="F8" s="174"/>
      <c r="G8" s="174">
        <f>SUMIF(AE9:AE12,"&lt;&gt;NOR",G9:G12)</f>
        <v>0</v>
      </c>
      <c r="H8" s="174"/>
      <c r="I8" s="174">
        <f>SUM(I9:I12)</f>
        <v>0</v>
      </c>
      <c r="J8" s="174"/>
      <c r="K8" s="174">
        <f>SUM(K9:K12)</f>
        <v>0</v>
      </c>
      <c r="L8" s="174"/>
      <c r="M8" s="174">
        <f>SUM(M9:M12)</f>
        <v>0</v>
      </c>
      <c r="N8" s="174"/>
      <c r="O8" s="174">
        <f>SUM(O9:O12)</f>
        <v>2.42</v>
      </c>
      <c r="P8" s="174"/>
      <c r="Q8" s="174">
        <f>SUM(Q9:Q12)</f>
        <v>2.33</v>
      </c>
      <c r="R8" s="174"/>
      <c r="S8" s="174"/>
      <c r="T8" s="188"/>
      <c r="U8" s="174">
        <f>SUM(U9:U12)</f>
        <v>133.81</v>
      </c>
      <c r="AE8" t="s">
        <v>87</v>
      </c>
    </row>
    <row r="9" spans="1:60" outlineLevel="1" x14ac:dyDescent="0.2">
      <c r="A9" s="163">
        <v>1</v>
      </c>
      <c r="B9" s="168" t="s">
        <v>88</v>
      </c>
      <c r="C9" s="201" t="s">
        <v>89</v>
      </c>
      <c r="D9" s="170" t="s">
        <v>90</v>
      </c>
      <c r="E9" s="172">
        <v>100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4.8999999999999998E-4</v>
      </c>
      <c r="O9" s="176">
        <f>ROUND(E9*N9,2)</f>
        <v>0.05</v>
      </c>
      <c r="P9" s="176">
        <v>6.0000000000000001E-3</v>
      </c>
      <c r="Q9" s="176">
        <f>ROUND(E9*P9,2)</f>
        <v>0.6</v>
      </c>
      <c r="R9" s="176"/>
      <c r="S9" s="176"/>
      <c r="T9" s="177">
        <v>0.27400000000000002</v>
      </c>
      <c r="U9" s="176">
        <f>ROUND(E9*T9,2)</f>
        <v>27.4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91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>
        <v>2</v>
      </c>
      <c r="B10" s="168" t="s">
        <v>92</v>
      </c>
      <c r="C10" s="201" t="s">
        <v>93</v>
      </c>
      <c r="D10" s="170" t="s">
        <v>90</v>
      </c>
      <c r="E10" s="172">
        <v>50</v>
      </c>
      <c r="F10" s="175"/>
      <c r="G10" s="176">
        <f>ROUND(E10*F10,2)</f>
        <v>0</v>
      </c>
      <c r="H10" s="175"/>
      <c r="I10" s="176">
        <f>ROUND(E10*H10,2)</f>
        <v>0</v>
      </c>
      <c r="J10" s="175"/>
      <c r="K10" s="176">
        <f>ROUND(E10*J10,2)</f>
        <v>0</v>
      </c>
      <c r="L10" s="176">
        <v>21</v>
      </c>
      <c r="M10" s="176">
        <f>G10*(1+L10/100)</f>
        <v>0</v>
      </c>
      <c r="N10" s="176">
        <v>4.8999999999999998E-4</v>
      </c>
      <c r="O10" s="176">
        <f>ROUND(E10*N10,2)</f>
        <v>0.02</v>
      </c>
      <c r="P10" s="176">
        <v>1.2999999999999999E-2</v>
      </c>
      <c r="Q10" s="176">
        <f>ROUND(E10*P10,2)</f>
        <v>0.65</v>
      </c>
      <c r="R10" s="176"/>
      <c r="S10" s="176"/>
      <c r="T10" s="177">
        <v>0.34200000000000003</v>
      </c>
      <c r="U10" s="176">
        <f>ROUND(E10*T10,2)</f>
        <v>17.100000000000001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91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>
        <v>3</v>
      </c>
      <c r="B11" s="168" t="s">
        <v>94</v>
      </c>
      <c r="C11" s="201" t="s">
        <v>95</v>
      </c>
      <c r="D11" s="170" t="s">
        <v>90</v>
      </c>
      <c r="E11" s="172">
        <v>120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76">
        <v>4.8999999999999998E-4</v>
      </c>
      <c r="O11" s="176">
        <f>ROUND(E11*N11,2)</f>
        <v>0.06</v>
      </c>
      <c r="P11" s="176">
        <v>8.9999999999999993E-3</v>
      </c>
      <c r="Q11" s="176">
        <f>ROUND(E11*P11,2)</f>
        <v>1.08</v>
      </c>
      <c r="R11" s="176"/>
      <c r="S11" s="176"/>
      <c r="T11" s="177">
        <v>0.30099999999999999</v>
      </c>
      <c r="U11" s="176">
        <f>ROUND(E11*T11,2)</f>
        <v>36.119999999999997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91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4</v>
      </c>
      <c r="B12" s="168" t="s">
        <v>96</v>
      </c>
      <c r="C12" s="201" t="s">
        <v>97</v>
      </c>
      <c r="D12" s="170" t="s">
        <v>90</v>
      </c>
      <c r="E12" s="172">
        <v>270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6">
        <v>8.4899999999999993E-3</v>
      </c>
      <c r="O12" s="176">
        <f>ROUND(E12*N12,2)</f>
        <v>2.29</v>
      </c>
      <c r="P12" s="176">
        <v>0</v>
      </c>
      <c r="Q12" s="176">
        <f>ROUND(E12*P12,2)</f>
        <v>0</v>
      </c>
      <c r="R12" s="176"/>
      <c r="S12" s="176"/>
      <c r="T12" s="177">
        <v>0.19700000000000001</v>
      </c>
      <c r="U12" s="176">
        <f>ROUND(E12*T12,2)</f>
        <v>53.19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91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x14ac:dyDescent="0.2">
      <c r="A13" s="164" t="s">
        <v>86</v>
      </c>
      <c r="B13" s="169" t="s">
        <v>52</v>
      </c>
      <c r="C13" s="202" t="s">
        <v>53</v>
      </c>
      <c r="D13" s="171"/>
      <c r="E13" s="173"/>
      <c r="F13" s="178"/>
      <c r="G13" s="178">
        <f>SUMIF(AE14:AE31,"&lt;&gt;NOR",G14:G31)</f>
        <v>0</v>
      </c>
      <c r="H13" s="178"/>
      <c r="I13" s="178">
        <f>SUM(I14:I31)</f>
        <v>0</v>
      </c>
      <c r="J13" s="178"/>
      <c r="K13" s="178">
        <f>SUM(K14:K31)</f>
        <v>0</v>
      </c>
      <c r="L13" s="178"/>
      <c r="M13" s="178">
        <f>SUM(M14:M31)</f>
        <v>0</v>
      </c>
      <c r="N13" s="178"/>
      <c r="O13" s="178">
        <f>SUM(O14:O31)</f>
        <v>0</v>
      </c>
      <c r="P13" s="178"/>
      <c r="Q13" s="178">
        <f>SUM(Q14:Q31)</f>
        <v>0</v>
      </c>
      <c r="R13" s="178"/>
      <c r="S13" s="178"/>
      <c r="T13" s="179"/>
      <c r="U13" s="178">
        <f>SUM(U14:U31)</f>
        <v>241.88999999999996</v>
      </c>
      <c r="AE13" t="s">
        <v>87</v>
      </c>
    </row>
    <row r="14" spans="1:60" outlineLevel="1" x14ac:dyDescent="0.2">
      <c r="A14" s="163">
        <v>5</v>
      </c>
      <c r="B14" s="168" t="s">
        <v>98</v>
      </c>
      <c r="C14" s="201" t="s">
        <v>99</v>
      </c>
      <c r="D14" s="170" t="s">
        <v>100</v>
      </c>
      <c r="E14" s="172">
        <v>4</v>
      </c>
      <c r="F14" s="175"/>
      <c r="G14" s="176">
        <f t="shared" ref="G14:G31" si="0">ROUND(E14*F14,2)</f>
        <v>0</v>
      </c>
      <c r="H14" s="175"/>
      <c r="I14" s="176">
        <f t="shared" ref="I14:I31" si="1">ROUND(E14*H14,2)</f>
        <v>0</v>
      </c>
      <c r="J14" s="175"/>
      <c r="K14" s="176">
        <f t="shared" ref="K14:K31" si="2">ROUND(E14*J14,2)</f>
        <v>0</v>
      </c>
      <c r="L14" s="176">
        <v>21</v>
      </c>
      <c r="M14" s="176">
        <f t="shared" ref="M14:M31" si="3">G14*(1+L14/100)</f>
        <v>0</v>
      </c>
      <c r="N14" s="176">
        <v>0</v>
      </c>
      <c r="O14" s="176">
        <f t="shared" ref="O14:O31" si="4">ROUND(E14*N14,2)</f>
        <v>0</v>
      </c>
      <c r="P14" s="176">
        <v>0</v>
      </c>
      <c r="Q14" s="176">
        <f t="shared" ref="Q14:Q31" si="5">ROUND(E14*P14,2)</f>
        <v>0</v>
      </c>
      <c r="R14" s="176"/>
      <c r="S14" s="176"/>
      <c r="T14" s="177">
        <v>0.72</v>
      </c>
      <c r="U14" s="176">
        <f t="shared" ref="U14:U31" si="6">ROUND(E14*T14,2)</f>
        <v>2.88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91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>
        <v>6</v>
      </c>
      <c r="B15" s="168" t="s">
        <v>101</v>
      </c>
      <c r="C15" s="201" t="s">
        <v>102</v>
      </c>
      <c r="D15" s="170" t="s">
        <v>100</v>
      </c>
      <c r="E15" s="172">
        <v>2</v>
      </c>
      <c r="F15" s="175"/>
      <c r="G15" s="176">
        <f t="shared" si="0"/>
        <v>0</v>
      </c>
      <c r="H15" s="175"/>
      <c r="I15" s="176">
        <f t="shared" si="1"/>
        <v>0</v>
      </c>
      <c r="J15" s="175"/>
      <c r="K15" s="176">
        <f t="shared" si="2"/>
        <v>0</v>
      </c>
      <c r="L15" s="176">
        <v>21</v>
      </c>
      <c r="M15" s="176">
        <f t="shared" si="3"/>
        <v>0</v>
      </c>
      <c r="N15" s="176">
        <v>0</v>
      </c>
      <c r="O15" s="176">
        <f t="shared" si="4"/>
        <v>0</v>
      </c>
      <c r="P15" s="176">
        <v>0</v>
      </c>
      <c r="Q15" s="176">
        <f t="shared" si="5"/>
        <v>0</v>
      </c>
      <c r="R15" s="176"/>
      <c r="S15" s="176"/>
      <c r="T15" s="177">
        <v>0</v>
      </c>
      <c r="U15" s="176">
        <f t="shared" si="6"/>
        <v>0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91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>
        <v>7</v>
      </c>
      <c r="B16" s="168" t="s">
        <v>103</v>
      </c>
      <c r="C16" s="201" t="s">
        <v>104</v>
      </c>
      <c r="D16" s="170" t="s">
        <v>105</v>
      </c>
      <c r="E16" s="172">
        <v>70</v>
      </c>
      <c r="F16" s="175"/>
      <c r="G16" s="176">
        <f t="shared" si="0"/>
        <v>0</v>
      </c>
      <c r="H16" s="175"/>
      <c r="I16" s="176">
        <f t="shared" si="1"/>
        <v>0</v>
      </c>
      <c r="J16" s="175"/>
      <c r="K16" s="176">
        <f t="shared" si="2"/>
        <v>0</v>
      </c>
      <c r="L16" s="176">
        <v>21</v>
      </c>
      <c r="M16" s="176">
        <f t="shared" si="3"/>
        <v>0</v>
      </c>
      <c r="N16" s="176">
        <v>0</v>
      </c>
      <c r="O16" s="176">
        <f t="shared" si="4"/>
        <v>0</v>
      </c>
      <c r="P16" s="176">
        <v>0</v>
      </c>
      <c r="Q16" s="176">
        <f t="shared" si="5"/>
        <v>0</v>
      </c>
      <c r="R16" s="176"/>
      <c r="S16" s="176"/>
      <c r="T16" s="177">
        <v>0.39017000000000002</v>
      </c>
      <c r="U16" s="176">
        <f t="shared" si="6"/>
        <v>27.31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91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>
        <v>8</v>
      </c>
      <c r="B17" s="168" t="s">
        <v>106</v>
      </c>
      <c r="C17" s="201" t="s">
        <v>107</v>
      </c>
      <c r="D17" s="170" t="s">
        <v>105</v>
      </c>
      <c r="E17" s="172">
        <v>6</v>
      </c>
      <c r="F17" s="175"/>
      <c r="G17" s="176">
        <f t="shared" si="0"/>
        <v>0</v>
      </c>
      <c r="H17" s="175"/>
      <c r="I17" s="176">
        <f t="shared" si="1"/>
        <v>0</v>
      </c>
      <c r="J17" s="175"/>
      <c r="K17" s="176">
        <f t="shared" si="2"/>
        <v>0</v>
      </c>
      <c r="L17" s="176">
        <v>21</v>
      </c>
      <c r="M17" s="176">
        <f t="shared" si="3"/>
        <v>0</v>
      </c>
      <c r="N17" s="176">
        <v>0</v>
      </c>
      <c r="O17" s="176">
        <f t="shared" si="4"/>
        <v>0</v>
      </c>
      <c r="P17" s="176">
        <v>0</v>
      </c>
      <c r="Q17" s="176">
        <f t="shared" si="5"/>
        <v>0</v>
      </c>
      <c r="R17" s="176"/>
      <c r="S17" s="176"/>
      <c r="T17" s="177">
        <v>0.32667000000000002</v>
      </c>
      <c r="U17" s="176">
        <f t="shared" si="6"/>
        <v>1.96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91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>
        <v>9</v>
      </c>
      <c r="B18" s="168" t="s">
        <v>108</v>
      </c>
      <c r="C18" s="201" t="s">
        <v>109</v>
      </c>
      <c r="D18" s="170" t="s">
        <v>105</v>
      </c>
      <c r="E18" s="172">
        <v>18</v>
      </c>
      <c r="F18" s="175"/>
      <c r="G18" s="176">
        <f t="shared" si="0"/>
        <v>0</v>
      </c>
      <c r="H18" s="175"/>
      <c r="I18" s="176">
        <f t="shared" si="1"/>
        <v>0</v>
      </c>
      <c r="J18" s="175"/>
      <c r="K18" s="176">
        <f t="shared" si="2"/>
        <v>0</v>
      </c>
      <c r="L18" s="176">
        <v>21</v>
      </c>
      <c r="M18" s="176">
        <f t="shared" si="3"/>
        <v>0</v>
      </c>
      <c r="N18" s="176">
        <v>0</v>
      </c>
      <c r="O18" s="176">
        <f t="shared" si="4"/>
        <v>0</v>
      </c>
      <c r="P18" s="176">
        <v>0</v>
      </c>
      <c r="Q18" s="176">
        <f t="shared" si="5"/>
        <v>0</v>
      </c>
      <c r="R18" s="176"/>
      <c r="S18" s="176"/>
      <c r="T18" s="177">
        <v>0.30567</v>
      </c>
      <c r="U18" s="176">
        <f t="shared" si="6"/>
        <v>5.5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91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>
        <v>10</v>
      </c>
      <c r="B19" s="168" t="s">
        <v>110</v>
      </c>
      <c r="C19" s="201" t="s">
        <v>111</v>
      </c>
      <c r="D19" s="170" t="s">
        <v>105</v>
      </c>
      <c r="E19" s="172">
        <v>80</v>
      </c>
      <c r="F19" s="175"/>
      <c r="G19" s="176">
        <f t="shared" si="0"/>
        <v>0</v>
      </c>
      <c r="H19" s="175"/>
      <c r="I19" s="176">
        <f t="shared" si="1"/>
        <v>0</v>
      </c>
      <c r="J19" s="175"/>
      <c r="K19" s="176">
        <f t="shared" si="2"/>
        <v>0</v>
      </c>
      <c r="L19" s="176">
        <v>21</v>
      </c>
      <c r="M19" s="176">
        <f t="shared" si="3"/>
        <v>0</v>
      </c>
      <c r="N19" s="176">
        <v>0</v>
      </c>
      <c r="O19" s="176">
        <f t="shared" si="4"/>
        <v>0</v>
      </c>
      <c r="P19" s="176">
        <v>0</v>
      </c>
      <c r="Q19" s="176">
        <f t="shared" si="5"/>
        <v>0</v>
      </c>
      <c r="R19" s="176"/>
      <c r="S19" s="176"/>
      <c r="T19" s="177">
        <v>5.0500000000000003E-2</v>
      </c>
      <c r="U19" s="176">
        <f t="shared" si="6"/>
        <v>4.04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91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>
        <v>11</v>
      </c>
      <c r="B20" s="168" t="s">
        <v>112</v>
      </c>
      <c r="C20" s="201" t="s">
        <v>113</v>
      </c>
      <c r="D20" s="170" t="s">
        <v>105</v>
      </c>
      <c r="E20" s="172">
        <v>1</v>
      </c>
      <c r="F20" s="175"/>
      <c r="G20" s="176">
        <f t="shared" si="0"/>
        <v>0</v>
      </c>
      <c r="H20" s="175"/>
      <c r="I20" s="176">
        <f t="shared" si="1"/>
        <v>0</v>
      </c>
      <c r="J20" s="175"/>
      <c r="K20" s="176">
        <f t="shared" si="2"/>
        <v>0</v>
      </c>
      <c r="L20" s="176">
        <v>21</v>
      </c>
      <c r="M20" s="176">
        <f t="shared" si="3"/>
        <v>0</v>
      </c>
      <c r="N20" s="176">
        <v>0</v>
      </c>
      <c r="O20" s="176">
        <f t="shared" si="4"/>
        <v>0</v>
      </c>
      <c r="P20" s="176">
        <v>0</v>
      </c>
      <c r="Q20" s="176">
        <f t="shared" si="5"/>
        <v>0</v>
      </c>
      <c r="R20" s="176"/>
      <c r="S20" s="176"/>
      <c r="T20" s="177">
        <v>2.65</v>
      </c>
      <c r="U20" s="176">
        <f t="shared" si="6"/>
        <v>2.65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91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>
        <v>12</v>
      </c>
      <c r="B21" s="168" t="s">
        <v>114</v>
      </c>
      <c r="C21" s="201" t="s">
        <v>115</v>
      </c>
      <c r="D21" s="170" t="s">
        <v>105</v>
      </c>
      <c r="E21" s="172">
        <v>12</v>
      </c>
      <c r="F21" s="175"/>
      <c r="G21" s="176">
        <f t="shared" si="0"/>
        <v>0</v>
      </c>
      <c r="H21" s="175"/>
      <c r="I21" s="176">
        <f t="shared" si="1"/>
        <v>0</v>
      </c>
      <c r="J21" s="175"/>
      <c r="K21" s="176">
        <f t="shared" si="2"/>
        <v>0</v>
      </c>
      <c r="L21" s="176">
        <v>21</v>
      </c>
      <c r="M21" s="176">
        <f t="shared" si="3"/>
        <v>0</v>
      </c>
      <c r="N21" s="176">
        <v>0</v>
      </c>
      <c r="O21" s="176">
        <f t="shared" si="4"/>
        <v>0</v>
      </c>
      <c r="P21" s="176">
        <v>0</v>
      </c>
      <c r="Q21" s="176">
        <f t="shared" si="5"/>
        <v>0</v>
      </c>
      <c r="R21" s="176"/>
      <c r="S21" s="176"/>
      <c r="T21" s="177">
        <v>0.22</v>
      </c>
      <c r="U21" s="176">
        <f t="shared" si="6"/>
        <v>2.64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91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13</v>
      </c>
      <c r="B22" s="168" t="s">
        <v>116</v>
      </c>
      <c r="C22" s="201" t="s">
        <v>117</v>
      </c>
      <c r="D22" s="170" t="s">
        <v>105</v>
      </c>
      <c r="E22" s="172">
        <v>1</v>
      </c>
      <c r="F22" s="175"/>
      <c r="G22" s="176">
        <f t="shared" si="0"/>
        <v>0</v>
      </c>
      <c r="H22" s="175"/>
      <c r="I22" s="176">
        <f t="shared" si="1"/>
        <v>0</v>
      </c>
      <c r="J22" s="175"/>
      <c r="K22" s="176">
        <f t="shared" si="2"/>
        <v>0</v>
      </c>
      <c r="L22" s="176">
        <v>21</v>
      </c>
      <c r="M22" s="176">
        <f t="shared" si="3"/>
        <v>0</v>
      </c>
      <c r="N22" s="176">
        <v>0</v>
      </c>
      <c r="O22" s="176">
        <f t="shared" si="4"/>
        <v>0</v>
      </c>
      <c r="P22" s="176">
        <v>0</v>
      </c>
      <c r="Q22" s="176">
        <f t="shared" si="5"/>
        <v>0</v>
      </c>
      <c r="R22" s="176"/>
      <c r="S22" s="176"/>
      <c r="T22" s="177">
        <v>0.54817000000000005</v>
      </c>
      <c r="U22" s="176">
        <f t="shared" si="6"/>
        <v>0.55000000000000004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91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>
        <v>14</v>
      </c>
      <c r="B23" s="168" t="s">
        <v>118</v>
      </c>
      <c r="C23" s="201" t="s">
        <v>119</v>
      </c>
      <c r="D23" s="170" t="s">
        <v>105</v>
      </c>
      <c r="E23" s="172">
        <v>20</v>
      </c>
      <c r="F23" s="175"/>
      <c r="G23" s="176">
        <f t="shared" si="0"/>
        <v>0</v>
      </c>
      <c r="H23" s="175"/>
      <c r="I23" s="176">
        <f t="shared" si="1"/>
        <v>0</v>
      </c>
      <c r="J23" s="175"/>
      <c r="K23" s="176">
        <f t="shared" si="2"/>
        <v>0</v>
      </c>
      <c r="L23" s="176">
        <v>21</v>
      </c>
      <c r="M23" s="176">
        <f t="shared" si="3"/>
        <v>0</v>
      </c>
      <c r="N23" s="176">
        <v>0</v>
      </c>
      <c r="O23" s="176">
        <f t="shared" si="4"/>
        <v>0</v>
      </c>
      <c r="P23" s="176">
        <v>0</v>
      </c>
      <c r="Q23" s="176">
        <f t="shared" si="5"/>
        <v>0</v>
      </c>
      <c r="R23" s="176"/>
      <c r="S23" s="176"/>
      <c r="T23" s="177">
        <v>0.31617000000000001</v>
      </c>
      <c r="U23" s="176">
        <f t="shared" si="6"/>
        <v>6.32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91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15</v>
      </c>
      <c r="B24" s="168" t="s">
        <v>120</v>
      </c>
      <c r="C24" s="201" t="s">
        <v>121</v>
      </c>
      <c r="D24" s="170" t="s">
        <v>105</v>
      </c>
      <c r="E24" s="172">
        <v>26</v>
      </c>
      <c r="F24" s="175"/>
      <c r="G24" s="176">
        <f t="shared" si="0"/>
        <v>0</v>
      </c>
      <c r="H24" s="175"/>
      <c r="I24" s="176">
        <f t="shared" si="1"/>
        <v>0</v>
      </c>
      <c r="J24" s="175"/>
      <c r="K24" s="176">
        <f t="shared" si="2"/>
        <v>0</v>
      </c>
      <c r="L24" s="176">
        <v>21</v>
      </c>
      <c r="M24" s="176">
        <f t="shared" si="3"/>
        <v>0</v>
      </c>
      <c r="N24" s="176">
        <v>0</v>
      </c>
      <c r="O24" s="176">
        <f t="shared" si="4"/>
        <v>0</v>
      </c>
      <c r="P24" s="176">
        <v>0</v>
      </c>
      <c r="Q24" s="176">
        <f t="shared" si="5"/>
        <v>0</v>
      </c>
      <c r="R24" s="176"/>
      <c r="S24" s="176"/>
      <c r="T24" s="177">
        <v>0.86433000000000004</v>
      </c>
      <c r="U24" s="176">
        <f t="shared" si="6"/>
        <v>22.47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91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>
        <v>16</v>
      </c>
      <c r="B25" s="168" t="s">
        <v>122</v>
      </c>
      <c r="C25" s="201" t="s">
        <v>123</v>
      </c>
      <c r="D25" s="170" t="s">
        <v>105</v>
      </c>
      <c r="E25" s="172">
        <v>44</v>
      </c>
      <c r="F25" s="175"/>
      <c r="G25" s="176">
        <f t="shared" si="0"/>
        <v>0</v>
      </c>
      <c r="H25" s="175"/>
      <c r="I25" s="176">
        <f t="shared" si="1"/>
        <v>0</v>
      </c>
      <c r="J25" s="175"/>
      <c r="K25" s="176">
        <f t="shared" si="2"/>
        <v>0</v>
      </c>
      <c r="L25" s="176">
        <v>21</v>
      </c>
      <c r="M25" s="176">
        <f t="shared" si="3"/>
        <v>0</v>
      </c>
      <c r="N25" s="176">
        <v>0</v>
      </c>
      <c r="O25" s="176">
        <f t="shared" si="4"/>
        <v>0</v>
      </c>
      <c r="P25" s="176">
        <v>0</v>
      </c>
      <c r="Q25" s="176">
        <f t="shared" si="5"/>
        <v>0</v>
      </c>
      <c r="R25" s="176"/>
      <c r="S25" s="176"/>
      <c r="T25" s="177">
        <v>0.26</v>
      </c>
      <c r="U25" s="176">
        <f t="shared" si="6"/>
        <v>11.44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91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>
        <v>17</v>
      </c>
      <c r="B26" s="168" t="s">
        <v>124</v>
      </c>
      <c r="C26" s="201" t="s">
        <v>125</v>
      </c>
      <c r="D26" s="170" t="s">
        <v>105</v>
      </c>
      <c r="E26" s="172">
        <v>15</v>
      </c>
      <c r="F26" s="175"/>
      <c r="G26" s="176">
        <f t="shared" si="0"/>
        <v>0</v>
      </c>
      <c r="H26" s="175"/>
      <c r="I26" s="176">
        <f t="shared" si="1"/>
        <v>0</v>
      </c>
      <c r="J26" s="175"/>
      <c r="K26" s="176">
        <f t="shared" si="2"/>
        <v>0</v>
      </c>
      <c r="L26" s="176">
        <v>21</v>
      </c>
      <c r="M26" s="176">
        <f t="shared" si="3"/>
        <v>0</v>
      </c>
      <c r="N26" s="176">
        <v>0</v>
      </c>
      <c r="O26" s="176">
        <f t="shared" si="4"/>
        <v>0</v>
      </c>
      <c r="P26" s="176">
        <v>0</v>
      </c>
      <c r="Q26" s="176">
        <f t="shared" si="5"/>
        <v>0</v>
      </c>
      <c r="R26" s="176"/>
      <c r="S26" s="176"/>
      <c r="T26" s="177">
        <v>0.26417000000000002</v>
      </c>
      <c r="U26" s="176">
        <f t="shared" si="6"/>
        <v>3.96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91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>
        <v>18</v>
      </c>
      <c r="B27" s="168" t="s">
        <v>126</v>
      </c>
      <c r="C27" s="201" t="s">
        <v>127</v>
      </c>
      <c r="D27" s="170" t="s">
        <v>90</v>
      </c>
      <c r="E27" s="172">
        <v>800</v>
      </c>
      <c r="F27" s="175"/>
      <c r="G27" s="176">
        <f t="shared" si="0"/>
        <v>0</v>
      </c>
      <c r="H27" s="175"/>
      <c r="I27" s="176">
        <f t="shared" si="1"/>
        <v>0</v>
      </c>
      <c r="J27" s="175"/>
      <c r="K27" s="176">
        <f t="shared" si="2"/>
        <v>0</v>
      </c>
      <c r="L27" s="176">
        <v>21</v>
      </c>
      <c r="M27" s="176">
        <f t="shared" si="3"/>
        <v>0</v>
      </c>
      <c r="N27" s="176">
        <v>0</v>
      </c>
      <c r="O27" s="176">
        <f t="shared" si="4"/>
        <v>0</v>
      </c>
      <c r="P27" s="176">
        <v>0</v>
      </c>
      <c r="Q27" s="176">
        <f t="shared" si="5"/>
        <v>0</v>
      </c>
      <c r="R27" s="176"/>
      <c r="S27" s="176"/>
      <c r="T27" s="177">
        <v>9.955E-2</v>
      </c>
      <c r="U27" s="176">
        <f t="shared" si="6"/>
        <v>79.64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91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>
        <v>19</v>
      </c>
      <c r="B28" s="168" t="s">
        <v>128</v>
      </c>
      <c r="C28" s="201" t="s">
        <v>129</v>
      </c>
      <c r="D28" s="170" t="s">
        <v>90</v>
      </c>
      <c r="E28" s="172">
        <v>600</v>
      </c>
      <c r="F28" s="175"/>
      <c r="G28" s="176">
        <f t="shared" si="0"/>
        <v>0</v>
      </c>
      <c r="H28" s="175"/>
      <c r="I28" s="176">
        <f t="shared" si="1"/>
        <v>0</v>
      </c>
      <c r="J28" s="175"/>
      <c r="K28" s="176">
        <f t="shared" si="2"/>
        <v>0</v>
      </c>
      <c r="L28" s="176">
        <v>21</v>
      </c>
      <c r="M28" s="176">
        <f t="shared" si="3"/>
        <v>0</v>
      </c>
      <c r="N28" s="176">
        <v>0</v>
      </c>
      <c r="O28" s="176">
        <f t="shared" si="4"/>
        <v>0</v>
      </c>
      <c r="P28" s="176">
        <v>0</v>
      </c>
      <c r="Q28" s="176">
        <f t="shared" si="5"/>
        <v>0</v>
      </c>
      <c r="R28" s="176"/>
      <c r="S28" s="176"/>
      <c r="T28" s="177">
        <v>9.955E-2</v>
      </c>
      <c r="U28" s="176">
        <f t="shared" si="6"/>
        <v>59.73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91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20</v>
      </c>
      <c r="B29" s="168" t="s">
        <v>130</v>
      </c>
      <c r="C29" s="201" t="s">
        <v>131</v>
      </c>
      <c r="D29" s="170" t="s">
        <v>90</v>
      </c>
      <c r="E29" s="172">
        <v>60</v>
      </c>
      <c r="F29" s="175"/>
      <c r="G29" s="176">
        <f t="shared" si="0"/>
        <v>0</v>
      </c>
      <c r="H29" s="175"/>
      <c r="I29" s="176">
        <f t="shared" si="1"/>
        <v>0</v>
      </c>
      <c r="J29" s="175"/>
      <c r="K29" s="176">
        <f t="shared" si="2"/>
        <v>0</v>
      </c>
      <c r="L29" s="176">
        <v>21</v>
      </c>
      <c r="M29" s="176">
        <f t="shared" si="3"/>
        <v>0</v>
      </c>
      <c r="N29" s="176">
        <v>0</v>
      </c>
      <c r="O29" s="176">
        <f t="shared" si="4"/>
        <v>0</v>
      </c>
      <c r="P29" s="176">
        <v>0</v>
      </c>
      <c r="Q29" s="176">
        <f t="shared" si="5"/>
        <v>0</v>
      </c>
      <c r="R29" s="176"/>
      <c r="S29" s="176"/>
      <c r="T29" s="177">
        <v>0.11586</v>
      </c>
      <c r="U29" s="176">
        <f t="shared" si="6"/>
        <v>6.95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91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>
        <v>21</v>
      </c>
      <c r="B30" s="168" t="s">
        <v>132</v>
      </c>
      <c r="C30" s="201" t="s">
        <v>133</v>
      </c>
      <c r="D30" s="170" t="s">
        <v>90</v>
      </c>
      <c r="E30" s="172">
        <v>60</v>
      </c>
      <c r="F30" s="175"/>
      <c r="G30" s="176">
        <f t="shared" si="0"/>
        <v>0</v>
      </c>
      <c r="H30" s="175"/>
      <c r="I30" s="176">
        <f t="shared" si="1"/>
        <v>0</v>
      </c>
      <c r="J30" s="175"/>
      <c r="K30" s="176">
        <f t="shared" si="2"/>
        <v>0</v>
      </c>
      <c r="L30" s="176">
        <v>21</v>
      </c>
      <c r="M30" s="176">
        <f t="shared" si="3"/>
        <v>0</v>
      </c>
      <c r="N30" s="176">
        <v>0</v>
      </c>
      <c r="O30" s="176">
        <f t="shared" si="4"/>
        <v>0</v>
      </c>
      <c r="P30" s="176">
        <v>0</v>
      </c>
      <c r="Q30" s="176">
        <f t="shared" si="5"/>
        <v>0</v>
      </c>
      <c r="R30" s="176"/>
      <c r="S30" s="176"/>
      <c r="T30" s="177">
        <v>6.4149999999999999E-2</v>
      </c>
      <c r="U30" s="176">
        <f t="shared" si="6"/>
        <v>3.85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91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>
        <v>22</v>
      </c>
      <c r="B31" s="168" t="s">
        <v>134</v>
      </c>
      <c r="C31" s="201" t="s">
        <v>135</v>
      </c>
      <c r="D31" s="170" t="s">
        <v>136</v>
      </c>
      <c r="E31" s="172">
        <v>1</v>
      </c>
      <c r="F31" s="175"/>
      <c r="G31" s="176">
        <f t="shared" si="0"/>
        <v>0</v>
      </c>
      <c r="H31" s="175"/>
      <c r="I31" s="176">
        <f t="shared" si="1"/>
        <v>0</v>
      </c>
      <c r="J31" s="175"/>
      <c r="K31" s="176">
        <f t="shared" si="2"/>
        <v>0</v>
      </c>
      <c r="L31" s="176">
        <v>21</v>
      </c>
      <c r="M31" s="176">
        <f t="shared" si="3"/>
        <v>0</v>
      </c>
      <c r="N31" s="176">
        <v>0</v>
      </c>
      <c r="O31" s="176">
        <f t="shared" si="4"/>
        <v>0</v>
      </c>
      <c r="P31" s="176">
        <v>0</v>
      </c>
      <c r="Q31" s="176">
        <f t="shared" si="5"/>
        <v>0</v>
      </c>
      <c r="R31" s="176"/>
      <c r="S31" s="176"/>
      <c r="T31" s="177">
        <v>0</v>
      </c>
      <c r="U31" s="176">
        <f t="shared" si="6"/>
        <v>0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91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x14ac:dyDescent="0.2">
      <c r="A32" s="164" t="s">
        <v>86</v>
      </c>
      <c r="B32" s="169" t="s">
        <v>54</v>
      </c>
      <c r="C32" s="202" t="s">
        <v>55</v>
      </c>
      <c r="D32" s="171"/>
      <c r="E32" s="173"/>
      <c r="F32" s="178"/>
      <c r="G32" s="178">
        <f>SUMIF(AE33:AE53,"&lt;&gt;NOR",G33:G53)</f>
        <v>0</v>
      </c>
      <c r="H32" s="178"/>
      <c r="I32" s="178">
        <f>SUM(I33:I53)</f>
        <v>0</v>
      </c>
      <c r="J32" s="178"/>
      <c r="K32" s="178">
        <f>SUM(K33:K53)</f>
        <v>0</v>
      </c>
      <c r="L32" s="178"/>
      <c r="M32" s="178">
        <f>SUM(M33:M53)</f>
        <v>0</v>
      </c>
      <c r="N32" s="178"/>
      <c r="O32" s="178">
        <f>SUM(O33:O53)</f>
        <v>0.64000000000000012</v>
      </c>
      <c r="P32" s="178"/>
      <c r="Q32" s="178">
        <f>SUM(Q33:Q53)</f>
        <v>0</v>
      </c>
      <c r="R32" s="178"/>
      <c r="S32" s="178"/>
      <c r="T32" s="179"/>
      <c r="U32" s="178">
        <f>SUM(U33:U53)</f>
        <v>0</v>
      </c>
      <c r="AE32" t="s">
        <v>87</v>
      </c>
    </row>
    <row r="33" spans="1:60" outlineLevel="1" x14ac:dyDescent="0.2">
      <c r="A33" s="163">
        <v>23</v>
      </c>
      <c r="B33" s="168" t="s">
        <v>137</v>
      </c>
      <c r="C33" s="201" t="s">
        <v>138</v>
      </c>
      <c r="D33" s="170" t="s">
        <v>90</v>
      </c>
      <c r="E33" s="172">
        <v>800</v>
      </c>
      <c r="F33" s="175"/>
      <c r="G33" s="176">
        <f t="shared" ref="G33:G53" si="7">ROUND(E33*F33,2)</f>
        <v>0</v>
      </c>
      <c r="H33" s="175"/>
      <c r="I33" s="176">
        <f t="shared" ref="I33:I53" si="8">ROUND(E33*H33,2)</f>
        <v>0</v>
      </c>
      <c r="J33" s="175"/>
      <c r="K33" s="176">
        <f t="shared" ref="K33:K53" si="9">ROUND(E33*J33,2)</f>
        <v>0</v>
      </c>
      <c r="L33" s="176">
        <v>21</v>
      </c>
      <c r="M33" s="176">
        <f t="shared" ref="M33:M53" si="10">G33*(1+L33/100)</f>
        <v>0</v>
      </c>
      <c r="N33" s="176">
        <v>1.4999999999999999E-4</v>
      </c>
      <c r="O33" s="176">
        <f t="shared" ref="O33:O53" si="11">ROUND(E33*N33,2)</f>
        <v>0.12</v>
      </c>
      <c r="P33" s="176">
        <v>0</v>
      </c>
      <c r="Q33" s="176">
        <f t="shared" ref="Q33:Q53" si="12">ROUND(E33*P33,2)</f>
        <v>0</v>
      </c>
      <c r="R33" s="176"/>
      <c r="S33" s="176"/>
      <c r="T33" s="177">
        <v>0</v>
      </c>
      <c r="U33" s="176">
        <f t="shared" ref="U33:U53" si="13">ROUND(E33*T33,2)</f>
        <v>0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139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">
      <c r="A34" s="163">
        <v>24</v>
      </c>
      <c r="B34" s="168" t="s">
        <v>140</v>
      </c>
      <c r="C34" s="201" t="s">
        <v>141</v>
      </c>
      <c r="D34" s="170" t="s">
        <v>90</v>
      </c>
      <c r="E34" s="172">
        <v>600</v>
      </c>
      <c r="F34" s="175"/>
      <c r="G34" s="176">
        <f t="shared" si="7"/>
        <v>0</v>
      </c>
      <c r="H34" s="175"/>
      <c r="I34" s="176">
        <f t="shared" si="8"/>
        <v>0</v>
      </c>
      <c r="J34" s="175"/>
      <c r="K34" s="176">
        <f t="shared" si="9"/>
        <v>0</v>
      </c>
      <c r="L34" s="176">
        <v>21</v>
      </c>
      <c r="M34" s="176">
        <f t="shared" si="10"/>
        <v>0</v>
      </c>
      <c r="N34" s="176">
        <v>2.0000000000000001E-4</v>
      </c>
      <c r="O34" s="176">
        <f t="shared" si="11"/>
        <v>0.12</v>
      </c>
      <c r="P34" s="176">
        <v>0</v>
      </c>
      <c r="Q34" s="176">
        <f t="shared" si="12"/>
        <v>0</v>
      </c>
      <c r="R34" s="176"/>
      <c r="S34" s="176"/>
      <c r="T34" s="177">
        <v>0</v>
      </c>
      <c r="U34" s="176">
        <f t="shared" si="13"/>
        <v>0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139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>
        <v>25</v>
      </c>
      <c r="B35" s="168" t="s">
        <v>142</v>
      </c>
      <c r="C35" s="201" t="s">
        <v>143</v>
      </c>
      <c r="D35" s="170" t="s">
        <v>90</v>
      </c>
      <c r="E35" s="172">
        <v>60</v>
      </c>
      <c r="F35" s="175"/>
      <c r="G35" s="176">
        <f t="shared" si="7"/>
        <v>0</v>
      </c>
      <c r="H35" s="175"/>
      <c r="I35" s="176">
        <f t="shared" si="8"/>
        <v>0</v>
      </c>
      <c r="J35" s="175"/>
      <c r="K35" s="176">
        <f t="shared" si="9"/>
        <v>0</v>
      </c>
      <c r="L35" s="176">
        <v>21</v>
      </c>
      <c r="M35" s="176">
        <f t="shared" si="10"/>
        <v>0</v>
      </c>
      <c r="N35" s="176">
        <v>5.2999999999999998E-4</v>
      </c>
      <c r="O35" s="176">
        <f t="shared" si="11"/>
        <v>0.03</v>
      </c>
      <c r="P35" s="176">
        <v>0</v>
      </c>
      <c r="Q35" s="176">
        <f t="shared" si="12"/>
        <v>0</v>
      </c>
      <c r="R35" s="176"/>
      <c r="S35" s="176"/>
      <c r="T35" s="177">
        <v>0</v>
      </c>
      <c r="U35" s="176">
        <f t="shared" si="13"/>
        <v>0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139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>
        <v>26</v>
      </c>
      <c r="B36" s="168" t="s">
        <v>144</v>
      </c>
      <c r="C36" s="201" t="s">
        <v>145</v>
      </c>
      <c r="D36" s="170" t="s">
        <v>90</v>
      </c>
      <c r="E36" s="172">
        <v>60</v>
      </c>
      <c r="F36" s="175"/>
      <c r="G36" s="176">
        <f t="shared" si="7"/>
        <v>0</v>
      </c>
      <c r="H36" s="175"/>
      <c r="I36" s="176">
        <f t="shared" si="8"/>
        <v>0</v>
      </c>
      <c r="J36" s="175"/>
      <c r="K36" s="176">
        <f t="shared" si="9"/>
        <v>0</v>
      </c>
      <c r="L36" s="176">
        <v>21</v>
      </c>
      <c r="M36" s="176">
        <f t="shared" si="10"/>
        <v>0</v>
      </c>
      <c r="N36" s="176">
        <v>6.9999999999999994E-5</v>
      </c>
      <c r="O36" s="176">
        <f t="shared" si="11"/>
        <v>0</v>
      </c>
      <c r="P36" s="176">
        <v>0</v>
      </c>
      <c r="Q36" s="176">
        <f t="shared" si="12"/>
        <v>0</v>
      </c>
      <c r="R36" s="176"/>
      <c r="S36" s="176"/>
      <c r="T36" s="177">
        <v>0</v>
      </c>
      <c r="U36" s="176">
        <f t="shared" si="13"/>
        <v>0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139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ht="22.5" outlineLevel="1" x14ac:dyDescent="0.2">
      <c r="A37" s="163">
        <v>27</v>
      </c>
      <c r="B37" s="168" t="s">
        <v>146</v>
      </c>
      <c r="C37" s="201" t="s">
        <v>147</v>
      </c>
      <c r="D37" s="170" t="s">
        <v>105</v>
      </c>
      <c r="E37" s="172">
        <v>6</v>
      </c>
      <c r="F37" s="175"/>
      <c r="G37" s="176">
        <f t="shared" si="7"/>
        <v>0</v>
      </c>
      <c r="H37" s="175"/>
      <c r="I37" s="176">
        <f t="shared" si="8"/>
        <v>0</v>
      </c>
      <c r="J37" s="175"/>
      <c r="K37" s="176">
        <f t="shared" si="9"/>
        <v>0</v>
      </c>
      <c r="L37" s="176">
        <v>21</v>
      </c>
      <c r="M37" s="176">
        <f t="shared" si="10"/>
        <v>0</v>
      </c>
      <c r="N37" s="176">
        <v>4.0000000000000003E-5</v>
      </c>
      <c r="O37" s="176">
        <f t="shared" si="11"/>
        <v>0</v>
      </c>
      <c r="P37" s="176">
        <v>0</v>
      </c>
      <c r="Q37" s="176">
        <f t="shared" si="12"/>
        <v>0</v>
      </c>
      <c r="R37" s="176"/>
      <c r="S37" s="176"/>
      <c r="T37" s="177">
        <v>0</v>
      </c>
      <c r="U37" s="176">
        <f t="shared" si="13"/>
        <v>0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139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">
      <c r="A38" s="163">
        <v>28</v>
      </c>
      <c r="B38" s="168" t="s">
        <v>148</v>
      </c>
      <c r="C38" s="201" t="s">
        <v>149</v>
      </c>
      <c r="D38" s="170" t="s">
        <v>105</v>
      </c>
      <c r="E38" s="172">
        <v>12</v>
      </c>
      <c r="F38" s="175"/>
      <c r="G38" s="176">
        <f t="shared" si="7"/>
        <v>0</v>
      </c>
      <c r="H38" s="175"/>
      <c r="I38" s="176">
        <f t="shared" si="8"/>
        <v>0</v>
      </c>
      <c r="J38" s="175"/>
      <c r="K38" s="176">
        <f t="shared" si="9"/>
        <v>0</v>
      </c>
      <c r="L38" s="176">
        <v>21</v>
      </c>
      <c r="M38" s="176">
        <f t="shared" si="10"/>
        <v>0</v>
      </c>
      <c r="N38" s="176">
        <v>4.0000000000000003E-5</v>
      </c>
      <c r="O38" s="176">
        <f t="shared" si="11"/>
        <v>0</v>
      </c>
      <c r="P38" s="176">
        <v>0</v>
      </c>
      <c r="Q38" s="176">
        <f t="shared" si="12"/>
        <v>0</v>
      </c>
      <c r="R38" s="176"/>
      <c r="S38" s="176"/>
      <c r="T38" s="177">
        <v>0</v>
      </c>
      <c r="U38" s="176">
        <f t="shared" si="13"/>
        <v>0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139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ht="22.5" outlineLevel="1" x14ac:dyDescent="0.2">
      <c r="A39" s="163">
        <v>29</v>
      </c>
      <c r="B39" s="168" t="s">
        <v>150</v>
      </c>
      <c r="C39" s="201" t="s">
        <v>151</v>
      </c>
      <c r="D39" s="170" t="s">
        <v>105</v>
      </c>
      <c r="E39" s="172">
        <v>6</v>
      </c>
      <c r="F39" s="175"/>
      <c r="G39" s="176">
        <f t="shared" si="7"/>
        <v>0</v>
      </c>
      <c r="H39" s="175"/>
      <c r="I39" s="176">
        <f t="shared" si="8"/>
        <v>0</v>
      </c>
      <c r="J39" s="175"/>
      <c r="K39" s="176">
        <f t="shared" si="9"/>
        <v>0</v>
      </c>
      <c r="L39" s="176">
        <v>21</v>
      </c>
      <c r="M39" s="176">
        <f t="shared" si="10"/>
        <v>0</v>
      </c>
      <c r="N39" s="176">
        <v>5.0000000000000002E-5</v>
      </c>
      <c r="O39" s="176">
        <f t="shared" si="11"/>
        <v>0</v>
      </c>
      <c r="P39" s="176">
        <v>0</v>
      </c>
      <c r="Q39" s="176">
        <f t="shared" si="12"/>
        <v>0</v>
      </c>
      <c r="R39" s="176"/>
      <c r="S39" s="176"/>
      <c r="T39" s="177">
        <v>0</v>
      </c>
      <c r="U39" s="176">
        <f t="shared" si="13"/>
        <v>0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139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>
        <v>30</v>
      </c>
      <c r="B40" s="168" t="s">
        <v>152</v>
      </c>
      <c r="C40" s="201" t="s">
        <v>153</v>
      </c>
      <c r="D40" s="170" t="s">
        <v>105</v>
      </c>
      <c r="E40" s="172">
        <v>18</v>
      </c>
      <c r="F40" s="175"/>
      <c r="G40" s="176">
        <f t="shared" si="7"/>
        <v>0</v>
      </c>
      <c r="H40" s="175"/>
      <c r="I40" s="176">
        <f t="shared" si="8"/>
        <v>0</v>
      </c>
      <c r="J40" s="175"/>
      <c r="K40" s="176">
        <f t="shared" si="9"/>
        <v>0</v>
      </c>
      <c r="L40" s="176">
        <v>21</v>
      </c>
      <c r="M40" s="176">
        <f t="shared" si="10"/>
        <v>0</v>
      </c>
      <c r="N40" s="176">
        <v>1.0000000000000001E-5</v>
      </c>
      <c r="O40" s="176">
        <f t="shared" si="11"/>
        <v>0</v>
      </c>
      <c r="P40" s="176">
        <v>0</v>
      </c>
      <c r="Q40" s="176">
        <f t="shared" si="12"/>
        <v>0</v>
      </c>
      <c r="R40" s="176"/>
      <c r="S40" s="176"/>
      <c r="T40" s="177">
        <v>0</v>
      </c>
      <c r="U40" s="176">
        <f t="shared" si="13"/>
        <v>0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139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>
        <v>31</v>
      </c>
      <c r="B41" s="168" t="s">
        <v>154</v>
      </c>
      <c r="C41" s="201" t="s">
        <v>155</v>
      </c>
      <c r="D41" s="170" t="s">
        <v>105</v>
      </c>
      <c r="E41" s="172">
        <v>6</v>
      </c>
      <c r="F41" s="175"/>
      <c r="G41" s="176">
        <f t="shared" si="7"/>
        <v>0</v>
      </c>
      <c r="H41" s="175"/>
      <c r="I41" s="176">
        <f t="shared" si="8"/>
        <v>0</v>
      </c>
      <c r="J41" s="175"/>
      <c r="K41" s="176">
        <f t="shared" si="9"/>
        <v>0</v>
      </c>
      <c r="L41" s="176">
        <v>21</v>
      </c>
      <c r="M41" s="176">
        <f t="shared" si="10"/>
        <v>0</v>
      </c>
      <c r="N41" s="176">
        <v>1.0000000000000001E-5</v>
      </c>
      <c r="O41" s="176">
        <f t="shared" si="11"/>
        <v>0</v>
      </c>
      <c r="P41" s="176">
        <v>0</v>
      </c>
      <c r="Q41" s="176">
        <f t="shared" si="12"/>
        <v>0</v>
      </c>
      <c r="R41" s="176"/>
      <c r="S41" s="176"/>
      <c r="T41" s="177">
        <v>0</v>
      </c>
      <c r="U41" s="176">
        <f t="shared" si="13"/>
        <v>0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139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>
        <v>32</v>
      </c>
      <c r="B42" s="168" t="s">
        <v>156</v>
      </c>
      <c r="C42" s="201" t="s">
        <v>157</v>
      </c>
      <c r="D42" s="170" t="s">
        <v>105</v>
      </c>
      <c r="E42" s="172">
        <v>60</v>
      </c>
      <c r="F42" s="175"/>
      <c r="G42" s="176">
        <f t="shared" si="7"/>
        <v>0</v>
      </c>
      <c r="H42" s="175"/>
      <c r="I42" s="176">
        <f t="shared" si="8"/>
        <v>0</v>
      </c>
      <c r="J42" s="175"/>
      <c r="K42" s="176">
        <f t="shared" si="9"/>
        <v>0</v>
      </c>
      <c r="L42" s="176">
        <v>21</v>
      </c>
      <c r="M42" s="176">
        <f t="shared" si="10"/>
        <v>0</v>
      </c>
      <c r="N42" s="176">
        <v>5.0000000000000002E-5</v>
      </c>
      <c r="O42" s="176">
        <f t="shared" si="11"/>
        <v>0</v>
      </c>
      <c r="P42" s="176">
        <v>0</v>
      </c>
      <c r="Q42" s="176">
        <f t="shared" si="12"/>
        <v>0</v>
      </c>
      <c r="R42" s="176"/>
      <c r="S42" s="176"/>
      <c r="T42" s="177">
        <v>0</v>
      </c>
      <c r="U42" s="176">
        <f t="shared" si="13"/>
        <v>0</v>
      </c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139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>
        <v>33</v>
      </c>
      <c r="B43" s="168" t="s">
        <v>158</v>
      </c>
      <c r="C43" s="201" t="s">
        <v>159</v>
      </c>
      <c r="D43" s="170" t="s">
        <v>105</v>
      </c>
      <c r="E43" s="172">
        <v>41</v>
      </c>
      <c r="F43" s="175"/>
      <c r="G43" s="176">
        <f t="shared" si="7"/>
        <v>0</v>
      </c>
      <c r="H43" s="175"/>
      <c r="I43" s="176">
        <f t="shared" si="8"/>
        <v>0</v>
      </c>
      <c r="J43" s="175"/>
      <c r="K43" s="176">
        <f t="shared" si="9"/>
        <v>0</v>
      </c>
      <c r="L43" s="176">
        <v>21</v>
      </c>
      <c r="M43" s="176">
        <f t="shared" si="10"/>
        <v>0</v>
      </c>
      <c r="N43" s="176">
        <v>1.0000000000000001E-5</v>
      </c>
      <c r="O43" s="176">
        <f t="shared" si="11"/>
        <v>0</v>
      </c>
      <c r="P43" s="176">
        <v>0</v>
      </c>
      <c r="Q43" s="176">
        <f t="shared" si="12"/>
        <v>0</v>
      </c>
      <c r="R43" s="176"/>
      <c r="S43" s="176"/>
      <c r="T43" s="177">
        <v>0</v>
      </c>
      <c r="U43" s="176">
        <f t="shared" si="13"/>
        <v>0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139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>
        <v>34</v>
      </c>
      <c r="B44" s="168" t="s">
        <v>160</v>
      </c>
      <c r="C44" s="201" t="s">
        <v>161</v>
      </c>
      <c r="D44" s="170" t="s">
        <v>105</v>
      </c>
      <c r="E44" s="172">
        <v>3</v>
      </c>
      <c r="F44" s="175"/>
      <c r="G44" s="176">
        <f t="shared" si="7"/>
        <v>0</v>
      </c>
      <c r="H44" s="175"/>
      <c r="I44" s="176">
        <f t="shared" si="8"/>
        <v>0</v>
      </c>
      <c r="J44" s="175"/>
      <c r="K44" s="176">
        <f t="shared" si="9"/>
        <v>0</v>
      </c>
      <c r="L44" s="176">
        <v>21</v>
      </c>
      <c r="M44" s="176">
        <f t="shared" si="10"/>
        <v>0</v>
      </c>
      <c r="N44" s="176">
        <v>1.0000000000000001E-5</v>
      </c>
      <c r="O44" s="176">
        <f t="shared" si="11"/>
        <v>0</v>
      </c>
      <c r="P44" s="176">
        <v>0</v>
      </c>
      <c r="Q44" s="176">
        <f t="shared" si="12"/>
        <v>0</v>
      </c>
      <c r="R44" s="176"/>
      <c r="S44" s="176"/>
      <c r="T44" s="177">
        <v>0</v>
      </c>
      <c r="U44" s="176">
        <f t="shared" si="13"/>
        <v>0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139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>
        <v>35</v>
      </c>
      <c r="B45" s="168" t="s">
        <v>162</v>
      </c>
      <c r="C45" s="201" t="s">
        <v>163</v>
      </c>
      <c r="D45" s="170" t="s">
        <v>105</v>
      </c>
      <c r="E45" s="172">
        <v>1</v>
      </c>
      <c r="F45" s="175"/>
      <c r="G45" s="176">
        <f t="shared" si="7"/>
        <v>0</v>
      </c>
      <c r="H45" s="175"/>
      <c r="I45" s="176">
        <f t="shared" si="8"/>
        <v>0</v>
      </c>
      <c r="J45" s="175"/>
      <c r="K45" s="176">
        <f t="shared" si="9"/>
        <v>0</v>
      </c>
      <c r="L45" s="176">
        <v>21</v>
      </c>
      <c r="M45" s="176">
        <f t="shared" si="10"/>
        <v>0</v>
      </c>
      <c r="N45" s="176">
        <v>4.4000000000000002E-4</v>
      </c>
      <c r="O45" s="176">
        <f t="shared" si="11"/>
        <v>0</v>
      </c>
      <c r="P45" s="176">
        <v>0</v>
      </c>
      <c r="Q45" s="176">
        <f t="shared" si="12"/>
        <v>0</v>
      </c>
      <c r="R45" s="176"/>
      <c r="S45" s="176"/>
      <c r="T45" s="177">
        <v>0</v>
      </c>
      <c r="U45" s="176">
        <f t="shared" si="13"/>
        <v>0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139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>
        <v>36</v>
      </c>
      <c r="B46" s="168" t="s">
        <v>164</v>
      </c>
      <c r="C46" s="201" t="s">
        <v>165</v>
      </c>
      <c r="D46" s="170" t="s">
        <v>105</v>
      </c>
      <c r="E46" s="172">
        <v>70</v>
      </c>
      <c r="F46" s="175"/>
      <c r="G46" s="176">
        <f t="shared" si="7"/>
        <v>0</v>
      </c>
      <c r="H46" s="175"/>
      <c r="I46" s="176">
        <f t="shared" si="8"/>
        <v>0</v>
      </c>
      <c r="J46" s="175"/>
      <c r="K46" s="176">
        <f t="shared" si="9"/>
        <v>0</v>
      </c>
      <c r="L46" s="176">
        <v>21</v>
      </c>
      <c r="M46" s="176">
        <f t="shared" si="10"/>
        <v>0</v>
      </c>
      <c r="N46" s="176">
        <v>4.0000000000000003E-5</v>
      </c>
      <c r="O46" s="176">
        <f t="shared" si="11"/>
        <v>0</v>
      </c>
      <c r="P46" s="176">
        <v>0</v>
      </c>
      <c r="Q46" s="176">
        <f t="shared" si="12"/>
        <v>0</v>
      </c>
      <c r="R46" s="176"/>
      <c r="S46" s="176"/>
      <c r="T46" s="177">
        <v>0</v>
      </c>
      <c r="U46" s="176">
        <f t="shared" si="13"/>
        <v>0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139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>
        <v>37</v>
      </c>
      <c r="B47" s="168" t="s">
        <v>166</v>
      </c>
      <c r="C47" s="201" t="s">
        <v>167</v>
      </c>
      <c r="D47" s="170" t="s">
        <v>105</v>
      </c>
      <c r="E47" s="172">
        <v>10</v>
      </c>
      <c r="F47" s="175"/>
      <c r="G47" s="176">
        <f t="shared" si="7"/>
        <v>0</v>
      </c>
      <c r="H47" s="175"/>
      <c r="I47" s="176">
        <f t="shared" si="8"/>
        <v>0</v>
      </c>
      <c r="J47" s="175"/>
      <c r="K47" s="176">
        <f t="shared" si="9"/>
        <v>0</v>
      </c>
      <c r="L47" s="176">
        <v>21</v>
      </c>
      <c r="M47" s="176">
        <f t="shared" si="10"/>
        <v>0</v>
      </c>
      <c r="N47" s="176">
        <v>1.3999999999999999E-4</v>
      </c>
      <c r="O47" s="176">
        <f t="shared" si="11"/>
        <v>0</v>
      </c>
      <c r="P47" s="176">
        <v>0</v>
      </c>
      <c r="Q47" s="176">
        <f t="shared" si="12"/>
        <v>0</v>
      </c>
      <c r="R47" s="176"/>
      <c r="S47" s="176"/>
      <c r="T47" s="177">
        <v>0</v>
      </c>
      <c r="U47" s="176">
        <f t="shared" si="13"/>
        <v>0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139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ht="22.5" outlineLevel="1" x14ac:dyDescent="0.2">
      <c r="A48" s="163">
        <v>38</v>
      </c>
      <c r="B48" s="168" t="s">
        <v>168</v>
      </c>
      <c r="C48" s="201" t="s">
        <v>169</v>
      </c>
      <c r="D48" s="170" t="s">
        <v>105</v>
      </c>
      <c r="E48" s="172">
        <v>1</v>
      </c>
      <c r="F48" s="175"/>
      <c r="G48" s="176">
        <f t="shared" si="7"/>
        <v>0</v>
      </c>
      <c r="H48" s="175"/>
      <c r="I48" s="176">
        <f t="shared" si="8"/>
        <v>0</v>
      </c>
      <c r="J48" s="175"/>
      <c r="K48" s="176">
        <f t="shared" si="9"/>
        <v>0</v>
      </c>
      <c r="L48" s="176">
        <v>21</v>
      </c>
      <c r="M48" s="176">
        <f t="shared" si="10"/>
        <v>0</v>
      </c>
      <c r="N48" s="176">
        <v>7.4999999999999997E-3</v>
      </c>
      <c r="O48" s="176">
        <f t="shared" si="11"/>
        <v>0.01</v>
      </c>
      <c r="P48" s="176">
        <v>0</v>
      </c>
      <c r="Q48" s="176">
        <f t="shared" si="12"/>
        <v>0</v>
      </c>
      <c r="R48" s="176"/>
      <c r="S48" s="176"/>
      <c r="T48" s="177">
        <v>0</v>
      </c>
      <c r="U48" s="176">
        <f t="shared" si="13"/>
        <v>0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139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ht="22.5" outlineLevel="1" x14ac:dyDescent="0.2">
      <c r="A49" s="163">
        <v>39</v>
      </c>
      <c r="B49" s="168" t="s">
        <v>170</v>
      </c>
      <c r="C49" s="201" t="s">
        <v>171</v>
      </c>
      <c r="D49" s="170" t="s">
        <v>105</v>
      </c>
      <c r="E49" s="172">
        <v>26</v>
      </c>
      <c r="F49" s="175"/>
      <c r="G49" s="176">
        <f t="shared" si="7"/>
        <v>0</v>
      </c>
      <c r="H49" s="175"/>
      <c r="I49" s="176">
        <f t="shared" si="8"/>
        <v>0</v>
      </c>
      <c r="J49" s="175"/>
      <c r="K49" s="176">
        <f t="shared" si="9"/>
        <v>0</v>
      </c>
      <c r="L49" s="176">
        <v>21</v>
      </c>
      <c r="M49" s="176">
        <f t="shared" si="10"/>
        <v>0</v>
      </c>
      <c r="N49" s="176">
        <v>4.8999999999999998E-3</v>
      </c>
      <c r="O49" s="176">
        <f t="shared" si="11"/>
        <v>0.13</v>
      </c>
      <c r="P49" s="176">
        <v>0</v>
      </c>
      <c r="Q49" s="176">
        <f t="shared" si="12"/>
        <v>0</v>
      </c>
      <c r="R49" s="176"/>
      <c r="S49" s="176"/>
      <c r="T49" s="177">
        <v>0</v>
      </c>
      <c r="U49" s="176">
        <f t="shared" si="13"/>
        <v>0</v>
      </c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139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ht="22.5" outlineLevel="1" x14ac:dyDescent="0.2">
      <c r="A50" s="163">
        <v>40</v>
      </c>
      <c r="B50" s="168" t="s">
        <v>172</v>
      </c>
      <c r="C50" s="201" t="s">
        <v>173</v>
      </c>
      <c r="D50" s="170" t="s">
        <v>105</v>
      </c>
      <c r="E50" s="172">
        <v>20</v>
      </c>
      <c r="F50" s="175"/>
      <c r="G50" s="176">
        <f t="shared" si="7"/>
        <v>0</v>
      </c>
      <c r="H50" s="175"/>
      <c r="I50" s="176">
        <f t="shared" si="8"/>
        <v>0</v>
      </c>
      <c r="J50" s="175"/>
      <c r="K50" s="176">
        <f t="shared" si="9"/>
        <v>0</v>
      </c>
      <c r="L50" s="176">
        <v>21</v>
      </c>
      <c r="M50" s="176">
        <f t="shared" si="10"/>
        <v>0</v>
      </c>
      <c r="N50" s="176">
        <v>7.0000000000000001E-3</v>
      </c>
      <c r="O50" s="176">
        <f t="shared" si="11"/>
        <v>0.14000000000000001</v>
      </c>
      <c r="P50" s="176">
        <v>0</v>
      </c>
      <c r="Q50" s="176">
        <f t="shared" si="12"/>
        <v>0</v>
      </c>
      <c r="R50" s="176"/>
      <c r="S50" s="176"/>
      <c r="T50" s="177">
        <v>0</v>
      </c>
      <c r="U50" s="176">
        <f t="shared" si="13"/>
        <v>0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139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ht="22.5" outlineLevel="1" x14ac:dyDescent="0.2">
      <c r="A51" s="163">
        <v>41</v>
      </c>
      <c r="B51" s="168" t="s">
        <v>174</v>
      </c>
      <c r="C51" s="201" t="s">
        <v>175</v>
      </c>
      <c r="D51" s="170" t="s">
        <v>136</v>
      </c>
      <c r="E51" s="172">
        <v>1</v>
      </c>
      <c r="F51" s="175"/>
      <c r="G51" s="176">
        <f t="shared" si="7"/>
        <v>0</v>
      </c>
      <c r="H51" s="175"/>
      <c r="I51" s="176">
        <f t="shared" si="8"/>
        <v>0</v>
      </c>
      <c r="J51" s="175"/>
      <c r="K51" s="176">
        <f t="shared" si="9"/>
        <v>0</v>
      </c>
      <c r="L51" s="176">
        <v>21</v>
      </c>
      <c r="M51" s="176">
        <f t="shared" si="10"/>
        <v>0</v>
      </c>
      <c r="N51" s="176">
        <v>6.6000000000000003E-2</v>
      </c>
      <c r="O51" s="176">
        <f t="shared" si="11"/>
        <v>7.0000000000000007E-2</v>
      </c>
      <c r="P51" s="176">
        <v>0</v>
      </c>
      <c r="Q51" s="176">
        <f t="shared" si="12"/>
        <v>0</v>
      </c>
      <c r="R51" s="176"/>
      <c r="S51" s="176"/>
      <c r="T51" s="177">
        <v>0</v>
      </c>
      <c r="U51" s="176">
        <f t="shared" si="13"/>
        <v>0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139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>
        <v>42</v>
      </c>
      <c r="B52" s="168" t="s">
        <v>176</v>
      </c>
      <c r="C52" s="201" t="s">
        <v>177</v>
      </c>
      <c r="D52" s="170" t="s">
        <v>105</v>
      </c>
      <c r="E52" s="172">
        <v>12</v>
      </c>
      <c r="F52" s="175"/>
      <c r="G52" s="176">
        <f t="shared" si="7"/>
        <v>0</v>
      </c>
      <c r="H52" s="175"/>
      <c r="I52" s="176">
        <f t="shared" si="8"/>
        <v>0</v>
      </c>
      <c r="J52" s="175"/>
      <c r="K52" s="176">
        <f t="shared" si="9"/>
        <v>0</v>
      </c>
      <c r="L52" s="176">
        <v>21</v>
      </c>
      <c r="M52" s="176">
        <f t="shared" si="10"/>
        <v>0</v>
      </c>
      <c r="N52" s="176">
        <v>1.4E-3</v>
      </c>
      <c r="O52" s="176">
        <f t="shared" si="11"/>
        <v>0.02</v>
      </c>
      <c r="P52" s="176">
        <v>0</v>
      </c>
      <c r="Q52" s="176">
        <f t="shared" si="12"/>
        <v>0</v>
      </c>
      <c r="R52" s="176"/>
      <c r="S52" s="176"/>
      <c r="T52" s="177">
        <v>0</v>
      </c>
      <c r="U52" s="176">
        <f t="shared" si="13"/>
        <v>0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139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>
        <v>43</v>
      </c>
      <c r="B53" s="168" t="s">
        <v>178</v>
      </c>
      <c r="C53" s="201" t="s">
        <v>179</v>
      </c>
      <c r="D53" s="170" t="s">
        <v>136</v>
      </c>
      <c r="E53" s="172">
        <v>1</v>
      </c>
      <c r="F53" s="175"/>
      <c r="G53" s="176">
        <f t="shared" si="7"/>
        <v>0</v>
      </c>
      <c r="H53" s="175"/>
      <c r="I53" s="176">
        <f t="shared" si="8"/>
        <v>0</v>
      </c>
      <c r="J53" s="175"/>
      <c r="K53" s="176">
        <f t="shared" si="9"/>
        <v>0</v>
      </c>
      <c r="L53" s="176">
        <v>21</v>
      </c>
      <c r="M53" s="176">
        <f t="shared" si="10"/>
        <v>0</v>
      </c>
      <c r="N53" s="176">
        <v>0</v>
      </c>
      <c r="O53" s="176">
        <f t="shared" si="11"/>
        <v>0</v>
      </c>
      <c r="P53" s="176">
        <v>0</v>
      </c>
      <c r="Q53" s="176">
        <f t="shared" si="12"/>
        <v>0</v>
      </c>
      <c r="R53" s="176"/>
      <c r="S53" s="176"/>
      <c r="T53" s="177">
        <v>0</v>
      </c>
      <c r="U53" s="176">
        <f t="shared" si="13"/>
        <v>0</v>
      </c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91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x14ac:dyDescent="0.2">
      <c r="A54" s="164" t="s">
        <v>86</v>
      </c>
      <c r="B54" s="169" t="s">
        <v>56</v>
      </c>
      <c r="C54" s="202" t="s">
        <v>57</v>
      </c>
      <c r="D54" s="171"/>
      <c r="E54" s="173"/>
      <c r="F54" s="178"/>
      <c r="G54" s="178">
        <f>SUMIF(AE55:AE62,"&lt;&gt;NOR",G55:G62)</f>
        <v>0</v>
      </c>
      <c r="H54" s="178"/>
      <c r="I54" s="178">
        <f>SUM(I55:I62)</f>
        <v>0</v>
      </c>
      <c r="J54" s="178"/>
      <c r="K54" s="178">
        <f>SUM(K55:K62)</f>
        <v>0</v>
      </c>
      <c r="L54" s="178"/>
      <c r="M54" s="178">
        <f>SUM(M55:M62)</f>
        <v>0</v>
      </c>
      <c r="N54" s="178"/>
      <c r="O54" s="178">
        <f>SUM(O55:O62)</f>
        <v>0.22</v>
      </c>
      <c r="P54" s="178"/>
      <c r="Q54" s="178">
        <f>SUM(Q55:Q62)</f>
        <v>0</v>
      </c>
      <c r="R54" s="178"/>
      <c r="S54" s="178"/>
      <c r="T54" s="179"/>
      <c r="U54" s="178">
        <f>SUM(U55:U62)</f>
        <v>54.789999999999992</v>
      </c>
      <c r="AE54" t="s">
        <v>87</v>
      </c>
    </row>
    <row r="55" spans="1:60" outlineLevel="1" x14ac:dyDescent="0.2">
      <c r="A55" s="163">
        <v>44</v>
      </c>
      <c r="B55" s="168" t="s">
        <v>180</v>
      </c>
      <c r="C55" s="201" t="s">
        <v>181</v>
      </c>
      <c r="D55" s="170" t="s">
        <v>100</v>
      </c>
      <c r="E55" s="172">
        <v>24</v>
      </c>
      <c r="F55" s="175"/>
      <c r="G55" s="176">
        <f t="shared" ref="G55:G62" si="14">ROUND(E55*F55,2)</f>
        <v>0</v>
      </c>
      <c r="H55" s="175"/>
      <c r="I55" s="176">
        <f t="shared" ref="I55:I62" si="15">ROUND(E55*H55,2)</f>
        <v>0</v>
      </c>
      <c r="J55" s="175"/>
      <c r="K55" s="176">
        <f t="shared" ref="K55:K62" si="16">ROUND(E55*J55,2)</f>
        <v>0</v>
      </c>
      <c r="L55" s="176">
        <v>21</v>
      </c>
      <c r="M55" s="176">
        <f t="shared" ref="M55:M62" si="17">G55*(1+L55/100)</f>
        <v>0</v>
      </c>
      <c r="N55" s="176">
        <v>0</v>
      </c>
      <c r="O55" s="176">
        <f t="shared" ref="O55:O62" si="18">ROUND(E55*N55,2)</f>
        <v>0</v>
      </c>
      <c r="P55" s="176">
        <v>0</v>
      </c>
      <c r="Q55" s="176">
        <f t="shared" ref="Q55:Q62" si="19">ROUND(E55*P55,2)</f>
        <v>0</v>
      </c>
      <c r="R55" s="176"/>
      <c r="S55" s="176"/>
      <c r="T55" s="177">
        <v>0</v>
      </c>
      <c r="U55" s="176">
        <f t="shared" ref="U55:U62" si="20">ROUND(E55*T55,2)</f>
        <v>0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91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ht="22.5" outlineLevel="1" x14ac:dyDescent="0.2">
      <c r="A56" s="163">
        <v>45</v>
      </c>
      <c r="B56" s="168" t="s">
        <v>182</v>
      </c>
      <c r="C56" s="201" t="s">
        <v>183</v>
      </c>
      <c r="D56" s="170" t="s">
        <v>90</v>
      </c>
      <c r="E56" s="172">
        <v>130</v>
      </c>
      <c r="F56" s="175"/>
      <c r="G56" s="176">
        <f t="shared" si="14"/>
        <v>0</v>
      </c>
      <c r="H56" s="175"/>
      <c r="I56" s="176">
        <f t="shared" si="15"/>
        <v>0</v>
      </c>
      <c r="J56" s="175"/>
      <c r="K56" s="176">
        <f t="shared" si="16"/>
        <v>0</v>
      </c>
      <c r="L56" s="176">
        <v>21</v>
      </c>
      <c r="M56" s="176">
        <f t="shared" si="17"/>
        <v>0</v>
      </c>
      <c r="N56" s="176">
        <v>1.16E-3</v>
      </c>
      <c r="O56" s="176">
        <f t="shared" si="18"/>
        <v>0.15</v>
      </c>
      <c r="P56" s="176">
        <v>0</v>
      </c>
      <c r="Q56" s="176">
        <f t="shared" si="19"/>
        <v>0</v>
      </c>
      <c r="R56" s="176"/>
      <c r="S56" s="176"/>
      <c r="T56" s="177">
        <v>0.17917</v>
      </c>
      <c r="U56" s="176">
        <f t="shared" si="20"/>
        <v>23.29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91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ht="22.5" outlineLevel="1" x14ac:dyDescent="0.2">
      <c r="A57" s="163">
        <v>46</v>
      </c>
      <c r="B57" s="168" t="s">
        <v>184</v>
      </c>
      <c r="C57" s="201" t="s">
        <v>185</v>
      </c>
      <c r="D57" s="170" t="s">
        <v>90</v>
      </c>
      <c r="E57" s="172">
        <v>24</v>
      </c>
      <c r="F57" s="175"/>
      <c r="G57" s="176">
        <f t="shared" si="14"/>
        <v>0</v>
      </c>
      <c r="H57" s="175"/>
      <c r="I57" s="176">
        <f t="shared" si="15"/>
        <v>0</v>
      </c>
      <c r="J57" s="175"/>
      <c r="K57" s="176">
        <f t="shared" si="16"/>
        <v>0</v>
      </c>
      <c r="L57" s="176">
        <v>21</v>
      </c>
      <c r="M57" s="176">
        <f t="shared" si="17"/>
        <v>0</v>
      </c>
      <c r="N57" s="176">
        <v>1.6999999999999999E-3</v>
      </c>
      <c r="O57" s="176">
        <f t="shared" si="18"/>
        <v>0.04</v>
      </c>
      <c r="P57" s="176">
        <v>0</v>
      </c>
      <c r="Q57" s="176">
        <f t="shared" si="19"/>
        <v>0</v>
      </c>
      <c r="R57" s="176"/>
      <c r="S57" s="176"/>
      <c r="T57" s="177">
        <v>0.49717</v>
      </c>
      <c r="U57" s="176">
        <f t="shared" si="20"/>
        <v>11.93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91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ht="22.5" outlineLevel="1" x14ac:dyDescent="0.2">
      <c r="A58" s="163">
        <v>47</v>
      </c>
      <c r="B58" s="168" t="s">
        <v>186</v>
      </c>
      <c r="C58" s="201" t="s">
        <v>187</v>
      </c>
      <c r="D58" s="170" t="s">
        <v>105</v>
      </c>
      <c r="E58" s="172">
        <v>40</v>
      </c>
      <c r="F58" s="175"/>
      <c r="G58" s="176">
        <f t="shared" si="14"/>
        <v>0</v>
      </c>
      <c r="H58" s="175"/>
      <c r="I58" s="176">
        <f t="shared" si="15"/>
        <v>0</v>
      </c>
      <c r="J58" s="175"/>
      <c r="K58" s="176">
        <f t="shared" si="16"/>
        <v>0</v>
      </c>
      <c r="L58" s="176">
        <v>21</v>
      </c>
      <c r="M58" s="176">
        <f t="shared" si="17"/>
        <v>0</v>
      </c>
      <c r="N58" s="176">
        <v>1.1E-4</v>
      </c>
      <c r="O58" s="176">
        <f t="shared" si="18"/>
        <v>0</v>
      </c>
      <c r="P58" s="176">
        <v>0</v>
      </c>
      <c r="Q58" s="176">
        <f t="shared" si="19"/>
        <v>0</v>
      </c>
      <c r="R58" s="176"/>
      <c r="S58" s="176"/>
      <c r="T58" s="177">
        <v>0.24399999999999999</v>
      </c>
      <c r="U58" s="176">
        <f t="shared" si="20"/>
        <v>9.76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91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ht="22.5" outlineLevel="1" x14ac:dyDescent="0.2">
      <c r="A59" s="163">
        <v>48</v>
      </c>
      <c r="B59" s="168" t="s">
        <v>188</v>
      </c>
      <c r="C59" s="201" t="s">
        <v>189</v>
      </c>
      <c r="D59" s="170" t="s">
        <v>105</v>
      </c>
      <c r="E59" s="172">
        <v>4</v>
      </c>
      <c r="F59" s="175"/>
      <c r="G59" s="176">
        <f t="shared" si="14"/>
        <v>0</v>
      </c>
      <c r="H59" s="175"/>
      <c r="I59" s="176">
        <f t="shared" si="15"/>
        <v>0</v>
      </c>
      <c r="J59" s="175"/>
      <c r="K59" s="176">
        <f t="shared" si="16"/>
        <v>0</v>
      </c>
      <c r="L59" s="176">
        <v>21</v>
      </c>
      <c r="M59" s="176">
        <f t="shared" si="17"/>
        <v>0</v>
      </c>
      <c r="N59" s="176">
        <v>3.64E-3</v>
      </c>
      <c r="O59" s="176">
        <f t="shared" si="18"/>
        <v>0.01</v>
      </c>
      <c r="P59" s="176">
        <v>0</v>
      </c>
      <c r="Q59" s="176">
        <f t="shared" si="19"/>
        <v>0</v>
      </c>
      <c r="R59" s="176"/>
      <c r="S59" s="176"/>
      <c r="T59" s="177">
        <v>0.871</v>
      </c>
      <c r="U59" s="176">
        <f t="shared" si="20"/>
        <v>3.48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91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163">
        <v>49</v>
      </c>
      <c r="B60" s="168" t="s">
        <v>190</v>
      </c>
      <c r="C60" s="201" t="s">
        <v>191</v>
      </c>
      <c r="D60" s="170" t="s">
        <v>105</v>
      </c>
      <c r="E60" s="172">
        <v>4</v>
      </c>
      <c r="F60" s="175"/>
      <c r="G60" s="176">
        <f t="shared" si="14"/>
        <v>0</v>
      </c>
      <c r="H60" s="175"/>
      <c r="I60" s="176">
        <f t="shared" si="15"/>
        <v>0</v>
      </c>
      <c r="J60" s="175"/>
      <c r="K60" s="176">
        <f t="shared" si="16"/>
        <v>0</v>
      </c>
      <c r="L60" s="176">
        <v>21</v>
      </c>
      <c r="M60" s="176">
        <f t="shared" si="17"/>
        <v>0</v>
      </c>
      <c r="N60" s="176">
        <v>0</v>
      </c>
      <c r="O60" s="176">
        <f t="shared" si="18"/>
        <v>0</v>
      </c>
      <c r="P60" s="176">
        <v>0</v>
      </c>
      <c r="Q60" s="176">
        <f t="shared" si="19"/>
        <v>0</v>
      </c>
      <c r="R60" s="176"/>
      <c r="S60" s="176"/>
      <c r="T60" s="177">
        <v>0.28399999999999997</v>
      </c>
      <c r="U60" s="176">
        <f t="shared" si="20"/>
        <v>1.1399999999999999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91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ht="22.5" outlineLevel="1" x14ac:dyDescent="0.2">
      <c r="A61" s="163">
        <v>50</v>
      </c>
      <c r="B61" s="168" t="s">
        <v>192</v>
      </c>
      <c r="C61" s="201" t="s">
        <v>193</v>
      </c>
      <c r="D61" s="170" t="s">
        <v>105</v>
      </c>
      <c r="E61" s="172">
        <v>4</v>
      </c>
      <c r="F61" s="175"/>
      <c r="G61" s="176">
        <f t="shared" si="14"/>
        <v>0</v>
      </c>
      <c r="H61" s="175"/>
      <c r="I61" s="176">
        <f t="shared" si="15"/>
        <v>0</v>
      </c>
      <c r="J61" s="175"/>
      <c r="K61" s="176">
        <f t="shared" si="16"/>
        <v>0</v>
      </c>
      <c r="L61" s="176">
        <v>21</v>
      </c>
      <c r="M61" s="176">
        <f t="shared" si="17"/>
        <v>0</v>
      </c>
      <c r="N61" s="176">
        <v>0</v>
      </c>
      <c r="O61" s="176">
        <f t="shared" si="18"/>
        <v>0</v>
      </c>
      <c r="P61" s="176">
        <v>0</v>
      </c>
      <c r="Q61" s="176">
        <f t="shared" si="19"/>
        <v>0</v>
      </c>
      <c r="R61" s="176"/>
      <c r="S61" s="176"/>
      <c r="T61" s="177">
        <v>0.11</v>
      </c>
      <c r="U61" s="176">
        <f t="shared" si="20"/>
        <v>0.44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91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ht="22.5" outlineLevel="1" x14ac:dyDescent="0.2">
      <c r="A62" s="163">
        <v>51</v>
      </c>
      <c r="B62" s="168" t="s">
        <v>194</v>
      </c>
      <c r="C62" s="201" t="s">
        <v>195</v>
      </c>
      <c r="D62" s="170" t="s">
        <v>105</v>
      </c>
      <c r="E62" s="172">
        <v>5</v>
      </c>
      <c r="F62" s="175"/>
      <c r="G62" s="176">
        <f t="shared" si="14"/>
        <v>0</v>
      </c>
      <c r="H62" s="175"/>
      <c r="I62" s="176">
        <f t="shared" si="15"/>
        <v>0</v>
      </c>
      <c r="J62" s="175"/>
      <c r="K62" s="176">
        <f t="shared" si="16"/>
        <v>0</v>
      </c>
      <c r="L62" s="176">
        <v>21</v>
      </c>
      <c r="M62" s="176">
        <f t="shared" si="17"/>
        <v>0</v>
      </c>
      <c r="N62" s="176">
        <v>3.1800000000000001E-3</v>
      </c>
      <c r="O62" s="176">
        <f t="shared" si="18"/>
        <v>0.02</v>
      </c>
      <c r="P62" s="176">
        <v>0</v>
      </c>
      <c r="Q62" s="176">
        <f t="shared" si="19"/>
        <v>0</v>
      </c>
      <c r="R62" s="176"/>
      <c r="S62" s="176"/>
      <c r="T62" s="177">
        <v>0.94950000000000001</v>
      </c>
      <c r="U62" s="176">
        <f t="shared" si="20"/>
        <v>4.75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91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x14ac:dyDescent="0.2">
      <c r="A63" s="164" t="s">
        <v>86</v>
      </c>
      <c r="B63" s="169" t="s">
        <v>58</v>
      </c>
      <c r="C63" s="202" t="s">
        <v>26</v>
      </c>
      <c r="D63" s="171"/>
      <c r="E63" s="173"/>
      <c r="F63" s="178"/>
      <c r="G63" s="178">
        <f>SUMIF(AE64:AE66,"&lt;&gt;NOR",G64:G66)</f>
        <v>0</v>
      </c>
      <c r="H63" s="178"/>
      <c r="I63" s="178">
        <f>SUM(I64:I66)</f>
        <v>0</v>
      </c>
      <c r="J63" s="178"/>
      <c r="K63" s="178">
        <f>SUM(K64:K66)</f>
        <v>0</v>
      </c>
      <c r="L63" s="178"/>
      <c r="M63" s="178">
        <f>SUM(M64:M66)</f>
        <v>0</v>
      </c>
      <c r="N63" s="178"/>
      <c r="O63" s="178">
        <f>SUM(O64:O66)</f>
        <v>0</v>
      </c>
      <c r="P63" s="178"/>
      <c r="Q63" s="178">
        <f>SUM(Q64:Q66)</f>
        <v>0</v>
      </c>
      <c r="R63" s="178"/>
      <c r="S63" s="178"/>
      <c r="T63" s="179"/>
      <c r="U63" s="178">
        <f>SUM(U64:U66)</f>
        <v>0</v>
      </c>
      <c r="AE63" t="s">
        <v>87</v>
      </c>
    </row>
    <row r="64" spans="1:60" outlineLevel="1" x14ac:dyDescent="0.2">
      <c r="A64" s="163">
        <v>52</v>
      </c>
      <c r="B64" s="168" t="s">
        <v>196</v>
      </c>
      <c r="C64" s="201" t="s">
        <v>197</v>
      </c>
      <c r="D64" s="170" t="s">
        <v>136</v>
      </c>
      <c r="E64" s="172">
        <v>1</v>
      </c>
      <c r="F64" s="175"/>
      <c r="G64" s="176">
        <f>ROUND(E64*F64,2)</f>
        <v>0</v>
      </c>
      <c r="H64" s="175"/>
      <c r="I64" s="176">
        <f>ROUND(E64*H64,2)</f>
        <v>0</v>
      </c>
      <c r="J64" s="175"/>
      <c r="K64" s="176">
        <f>ROUND(E64*J64,2)</f>
        <v>0</v>
      </c>
      <c r="L64" s="176">
        <v>21</v>
      </c>
      <c r="M64" s="176">
        <f>G64*(1+L64/100)</f>
        <v>0</v>
      </c>
      <c r="N64" s="176">
        <v>0</v>
      </c>
      <c r="O64" s="176">
        <f>ROUND(E64*N64,2)</f>
        <v>0</v>
      </c>
      <c r="P64" s="176">
        <v>0</v>
      </c>
      <c r="Q64" s="176">
        <f>ROUND(E64*P64,2)</f>
        <v>0</v>
      </c>
      <c r="R64" s="176"/>
      <c r="S64" s="176"/>
      <c r="T64" s="177">
        <v>0</v>
      </c>
      <c r="U64" s="176">
        <f>ROUND(E64*T64,2)</f>
        <v>0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91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163">
        <v>53</v>
      </c>
      <c r="B65" s="168" t="s">
        <v>198</v>
      </c>
      <c r="C65" s="201" t="s">
        <v>199</v>
      </c>
      <c r="D65" s="170" t="s">
        <v>200</v>
      </c>
      <c r="E65" s="172">
        <v>4</v>
      </c>
      <c r="F65" s="175"/>
      <c r="G65" s="176">
        <f>ROUND(E65*F65,2)</f>
        <v>0</v>
      </c>
      <c r="H65" s="175"/>
      <c r="I65" s="176">
        <f>ROUND(E65*H65,2)</f>
        <v>0</v>
      </c>
      <c r="J65" s="175"/>
      <c r="K65" s="176">
        <f>ROUND(E65*J65,2)</f>
        <v>0</v>
      </c>
      <c r="L65" s="176">
        <v>21</v>
      </c>
      <c r="M65" s="176">
        <f>G65*(1+L65/100)</f>
        <v>0</v>
      </c>
      <c r="N65" s="176">
        <v>0</v>
      </c>
      <c r="O65" s="176">
        <f>ROUND(E65*N65,2)</f>
        <v>0</v>
      </c>
      <c r="P65" s="176">
        <v>0</v>
      </c>
      <c r="Q65" s="176">
        <f>ROUND(E65*P65,2)</f>
        <v>0</v>
      </c>
      <c r="R65" s="176"/>
      <c r="S65" s="176"/>
      <c r="T65" s="177">
        <v>0</v>
      </c>
      <c r="U65" s="176">
        <f>ROUND(E65*T65,2)</f>
        <v>0</v>
      </c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91</v>
      </c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">
      <c r="A66" s="189">
        <v>54</v>
      </c>
      <c r="B66" s="190" t="s">
        <v>201</v>
      </c>
      <c r="C66" s="203" t="s">
        <v>202</v>
      </c>
      <c r="D66" s="191" t="s">
        <v>136</v>
      </c>
      <c r="E66" s="192">
        <v>1</v>
      </c>
      <c r="F66" s="193"/>
      <c r="G66" s="194">
        <f>ROUND(E66*F66,2)</f>
        <v>0</v>
      </c>
      <c r="H66" s="193"/>
      <c r="I66" s="194">
        <f>ROUND(E66*H66,2)</f>
        <v>0</v>
      </c>
      <c r="J66" s="193"/>
      <c r="K66" s="194">
        <f>ROUND(E66*J66,2)</f>
        <v>0</v>
      </c>
      <c r="L66" s="194">
        <v>21</v>
      </c>
      <c r="M66" s="194">
        <f>G66*(1+L66/100)</f>
        <v>0</v>
      </c>
      <c r="N66" s="194">
        <v>0</v>
      </c>
      <c r="O66" s="194">
        <f>ROUND(E66*N66,2)</f>
        <v>0</v>
      </c>
      <c r="P66" s="194">
        <v>0</v>
      </c>
      <c r="Q66" s="194">
        <f>ROUND(E66*P66,2)</f>
        <v>0</v>
      </c>
      <c r="R66" s="194"/>
      <c r="S66" s="194"/>
      <c r="T66" s="195">
        <v>0</v>
      </c>
      <c r="U66" s="194">
        <f>ROUND(E66*T66,2)</f>
        <v>0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91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x14ac:dyDescent="0.2">
      <c r="A67" s="6"/>
      <c r="B67" s="7" t="s">
        <v>203</v>
      </c>
      <c r="C67" s="204" t="s">
        <v>203</v>
      </c>
      <c r="D67" s="9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C67">
        <v>15</v>
      </c>
      <c r="AD67">
        <v>21</v>
      </c>
    </row>
    <row r="68" spans="1:60" x14ac:dyDescent="0.2">
      <c r="A68" s="196"/>
      <c r="B68" s="197">
        <v>26</v>
      </c>
      <c r="C68" s="205" t="s">
        <v>203</v>
      </c>
      <c r="D68" s="198"/>
      <c r="E68" s="199"/>
      <c r="F68" s="199"/>
      <c r="G68" s="200">
        <f>G8+G13+G32+G54+G63</f>
        <v>0</v>
      </c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C68">
        <f>SUMIF(L7:L66,AC67,G7:G66)</f>
        <v>0</v>
      </c>
      <c r="AD68">
        <f>SUMIF(L7:L66,AD67,G7:G66)</f>
        <v>0</v>
      </c>
      <c r="AE68" t="s">
        <v>204</v>
      </c>
    </row>
    <row r="69" spans="1:60" x14ac:dyDescent="0.2">
      <c r="A69" s="6"/>
      <c r="B69" s="7" t="s">
        <v>203</v>
      </c>
      <c r="C69" s="204" t="s">
        <v>203</v>
      </c>
      <c r="D69" s="9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60" x14ac:dyDescent="0.2">
      <c r="A70" s="6"/>
      <c r="B70" s="7" t="s">
        <v>203</v>
      </c>
      <c r="C70" s="204" t="s">
        <v>203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 x14ac:dyDescent="0.2">
      <c r="A71" s="261">
        <v>33</v>
      </c>
      <c r="B71" s="261"/>
      <c r="C71" s="262"/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 x14ac:dyDescent="0.2">
      <c r="A72" s="263"/>
      <c r="B72" s="264"/>
      <c r="C72" s="265"/>
      <c r="D72" s="264"/>
      <c r="E72" s="264"/>
      <c r="F72" s="264"/>
      <c r="G72" s="26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E72" t="s">
        <v>205</v>
      </c>
    </row>
    <row r="73" spans="1:60" x14ac:dyDescent="0.2">
      <c r="A73" s="267"/>
      <c r="B73" s="268"/>
      <c r="C73" s="269"/>
      <c r="D73" s="268"/>
      <c r="E73" s="268"/>
      <c r="F73" s="268"/>
      <c r="G73" s="270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267"/>
      <c r="B74" s="268"/>
      <c r="C74" s="269"/>
      <c r="D74" s="268"/>
      <c r="E74" s="268"/>
      <c r="F74" s="268"/>
      <c r="G74" s="270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67"/>
      <c r="B75" s="268"/>
      <c r="C75" s="269"/>
      <c r="D75" s="268"/>
      <c r="E75" s="268"/>
      <c r="F75" s="268"/>
      <c r="G75" s="270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71"/>
      <c r="B76" s="272"/>
      <c r="C76" s="273"/>
      <c r="D76" s="272"/>
      <c r="E76" s="272"/>
      <c r="F76" s="272"/>
      <c r="G76" s="274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6"/>
      <c r="B77" s="7" t="s">
        <v>203</v>
      </c>
      <c r="C77" s="204" t="s">
        <v>203</v>
      </c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C78" s="206"/>
      <c r="D78" s="150"/>
      <c r="AE78" t="s">
        <v>206</v>
      </c>
    </row>
    <row r="79" spans="1:60" x14ac:dyDescent="0.2">
      <c r="D79" s="150"/>
    </row>
    <row r="80" spans="1:60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6">
    <mergeCell ref="A72:G76"/>
    <mergeCell ref="A1:G1"/>
    <mergeCell ref="C2:G2"/>
    <mergeCell ref="C3:G3"/>
    <mergeCell ref="C4:G4"/>
    <mergeCell ref="A71:C71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LIFI</dc:creator>
  <cp:lastModifiedBy>LIFI</cp:lastModifiedBy>
  <cp:lastPrinted>2019-07-17T11:46:49Z</cp:lastPrinted>
  <dcterms:created xsi:type="dcterms:W3CDTF">2009-04-08T07:15:50Z</dcterms:created>
  <dcterms:modified xsi:type="dcterms:W3CDTF">2019-07-17T11:46:52Z</dcterms:modified>
</cp:coreProperties>
</file>